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 activeTab="1"/>
  </bookViews>
  <sheets>
    <sheet name="汇总表" sheetId="4" r:id="rId1"/>
    <sheet name="1-3F（装饰、布展报价清单）" sheetId="1" r:id="rId2"/>
    <sheet name="1-3F（软件、硬件报价清单）" sheetId="3" r:id="rId3"/>
  </sheets>
  <definedNames>
    <definedName name="_xlnm._FilterDatabase" localSheetId="1" hidden="1">'1-3F（装饰、布展报价清单）'!$A$1:$H$293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<sst xmlns="http://schemas.openxmlformats.org/spreadsheetml/2006/main" count="1467" uniqueCount="501">
  <si>
    <t>汇总表</t>
  </si>
  <si>
    <t>序号</t>
  </si>
  <si>
    <t>项目</t>
  </si>
  <si>
    <t>合计</t>
  </si>
  <si>
    <t>1-3F布展+导视</t>
  </si>
  <si>
    <t>1-3F设备软件</t>
  </si>
  <si>
    <t>总价</t>
  </si>
  <si>
    <t>泰州市中级人民法院新建审判楼公共空间法治文化设计项目清单</t>
  </si>
  <si>
    <t>项目名称</t>
  </si>
  <si>
    <t>数量</t>
  </si>
  <si>
    <t>单位</t>
  </si>
  <si>
    <t>单价</t>
  </si>
  <si>
    <t>合价</t>
  </si>
  <si>
    <t>项目特征描述</t>
  </si>
  <si>
    <t>图号</t>
  </si>
  <si>
    <t>一层区域</t>
  </si>
  <si>
    <t>“执法如山 公平如水”穿孔铝板包柱</t>
  </si>
  <si>
    <t>㎡</t>
  </si>
  <si>
    <t>1、异形2mm厚铝板选样，宽度和长度根据用户需求进行制作。
2、切割穿孔:将铝板按照尺寸要求切割成规定的大小，使用钣金切制机、钻孔机完成这项工作。
3、折弯:加工处理，切割好的铝板放置在折弯机上，调整折弯机的参数，例如角度、长度等，开始进行折弯，保证产品的质量和安全性。
4、切断：切断完成后，需要对多余的部分进行切除，以达到最佳的尺寸要求。切除可以使用剪切机等设备。
5、喷涂和表面处理：根据使用环境，设计需要、美观度等方面进行处理，采用阳级氧化、电泳喷涂等表面处理，延长使用寿命，以提高其耐腐蚀、耐磨损、耐候性等性能。6、内置有20*40镀锌方管骨架、机灯片、LED灯珠、变压器发光。
7、不锈钢挂件人工及安装         8、工程量按立面图展开面积计算</t>
  </si>
  <si>
    <t>E1-01</t>
  </si>
  <si>
    <t>不锈钢踢脚线</t>
  </si>
  <si>
    <t>m</t>
  </si>
  <si>
    <t>1、1.8mm厚U形金属收边条                                                                                                           2、基层：9mm阻燃板基层
3、面层材料品种、规格、颜色：201不锈钢焊接打磨光滑，表面电镀仿铜效果                                                         4、曲面折弯：使用折弯机床进行2D板材折弯以使板材成型造型呈现3D效果</t>
  </si>
  <si>
    <t>“法治凤鸟”金属雕刻</t>
  </si>
  <si>
    <t>个</t>
  </si>
  <si>
    <t xml:space="preserve">1、切割：采用2毫米201不锈钢板激光切割雕刻造型
2、抛光打磨：采用微米级的砂粒粒度精品集抛光打磨，达到精密级别的精品抛光
3、三维焊接技术：采用三维激光焊接技术使得笔画之间更加紧密牢固
4、真空电镀：面层使用真空电镀方式使得金属字表面不易脱漆，质感更加丰富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</si>
  <si>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锻铜浮雕</t>
  </si>
  <si>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设计图稿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：根据主题需求根据效果图绘制线描稿设计图，线条、构图、层次与细节需清晰连贯。
2、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选材与备料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：选用紫铜板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（纯度≥99.9%），因其延展性优异、可塑性强，适合反复锻打。大型作品可分段下料，使用等离子切割机或电剪刀精准裁切。
3、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退火软化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：将铜板置于氧气-乙炔火焰中加热至暗红色（约600–700℃），使金属晶粒重排、硬度降低，恢复延展性。冷却后铜板可承受高强度锤击而不开裂。此步骤需重复2–4次，贯穿整个制作过程。
4、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贴图与手工锻锻造：选用省级艺术大师，将设计图稿用胶水或胶带固定于铜板表面，纯手工以錾子沿轮廓线轻击，形成初步凹陷线。随后以平錾、圆錾等工具进行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粗锻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，通过正反面交替锤击，塑造浮雕的基本起伏与体积。
5、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精细錾刻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：去除图稿后，使用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自制錾刀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（圆口、扁口、尖口、珠点錾等）进行细节雕琢。省级艺术大师以“点刻”技法，通过上万次精准敲击，刻画纹理、衣褶、毛发、叶脉等微观结构，实现“多一锤则透，少一锤则无”的艺术控制。
6、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反面修整与肌理处理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：将铜板翻转，从背面进行锤打与塑形，增强正面浮雕的立体感与层次。此阶段常结合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叠镶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镂空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等技法，提升空间纵深与视觉张力。
7、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拼接与组装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：浮雕需分块制作，完成后以氩弧焊或火焊拼接。焊接点需打磨平整，确保整体无缝衔接，内部加装钢骨架以增强结构稳定性。
8、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氧化着色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：采用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硝酸-硫化钠-硫化钾混合液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进行化学着色，控制反应时间与温度，使铜面呈现古铜、棕褐、墨黑等渐变色效。
9、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表面处理与保护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：用拉丝布手工打磨局部高光区，增强质感对比。最后喷涂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透明防护漆</t>
    </r>
    <r>
      <rPr>
        <sz val="10"/>
        <color theme="1"/>
        <rFont val="Times New Roman"/>
        <charset val="134"/>
      </rPr>
      <t>‌</t>
    </r>
    <r>
      <rPr>
        <sz val="10"/>
        <color theme="1"/>
        <rFont val="宋体"/>
        <charset val="134"/>
      </rPr>
      <t>或打蜡封存，隔绝空气与湿气，延缓氧化，确保作品长期保存。</t>
    </r>
  </si>
  <si>
    <t>E1-02</t>
  </si>
  <si>
    <t>不锈钢收边条</t>
  </si>
  <si>
    <t>1、1.2mm厚U形金属收边条50*40*50MM                                                                                                           
2、面层材料品种、规格、颜色：201不锈钢焊接打磨光滑，表面电镀仿铜效果                                                         3、曲面折弯：使用折弯机床进行2D板材折弯以使板材成型造型呈现3D效果</t>
  </si>
  <si>
    <t>定制金属造型及软膜灯箱</t>
  </si>
  <si>
    <t>组</t>
  </si>
  <si>
    <t>1、龙骨材料种类、规格、中距：铝合金边框
2、基层材料种类、规格：5mm阻燃板基层背板
3、面层材料品种、规格、颜色：软膜UV画面、内置LED发光源及12V变压器</t>
  </si>
  <si>
    <t>金属仿石材造型地台</t>
  </si>
  <si>
    <t xml:space="preserve">1、切割：采用2毫米201不锈钢板激光切割雕刻造型
2、抛光打磨：采用微米级的砂粒粒度精品集抛光打磨，达到精密级别的精品抛光
3、三维焊接技术：采用三维激光焊接技术使得笔画之间更加紧密牢固
4、真空电镀：面层使用真空电镀石材纹理使表面不易脱漆，质感更加丰富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</si>
  <si>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造景</t>
  </si>
  <si>
    <t>套</t>
  </si>
  <si>
    <t>1、定制1.8米高仿真竹子+固定底座、白石子铺垫，雪花石、绿色仿真植物</t>
  </si>
  <si>
    <t>金属竹简造型</t>
  </si>
  <si>
    <t xml:space="preserve">1、切割：采用2毫米201不锈钢板激光切割雕刻造型
2、抛光打磨：采用微米级的砂粒粒度精品集抛光打磨，达到精密级别的精品抛光
3、三维焊接技术：采用三维激光焊接技术使得笔画之间更加紧密牢固
4、真空电镀：面层使用真空电镀方式使得金属字表面不易脱漆，质感更加丰富                             5、金属立体字饰面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</si>
  <si>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定制金属一级标题</t>
  </si>
  <si>
    <t>1、切割：使用激光数控剪板机进行2mm厚的201不锈钢进行物料切割                                                                          2、冲孔：用冲床按图纸在铝板上冲出相应的孔位，以便组装时安装角码                                                                                                                       3、折弯：使用折弯机床进行2D板材折弯以使板材成型造型呈现3D效果                                                                                                    4、框架：20*40*2mm镀锌方管焊接中式花窗造型，焊点打磨涂刷防锈漆三遍                                                          5、真空电镀：面层使用真空电镀方式使得金属字表面不易脱漆，质感更加丰富                                                                                                             6、光源：LED模组灯珠                                                                                                                7、成品包装：包装组将喷涂好的铝材运到指定位置用包装膜将漆面包好，每个角上用胶带固定上一块纸皮，堆放时同样漆面对漆面，背面对背面，防止漆面破损</t>
  </si>
  <si>
    <t>E1-03</t>
  </si>
  <si>
    <t>不锈钢造型装置</t>
  </si>
  <si>
    <t xml:space="preserve">1、1.5毫米不锈钢龙骨焊接框架造型，6200mm宽，焊疤打磨光滑，涂刷防锈漆三遍、整体烤漆  </t>
  </si>
  <si>
    <t>宣绒布</t>
  </si>
  <si>
    <t>1、现场复核尺寸、墙面基层12mm防火阻燃板+9mm防水石膏板，腻子三遍，批刮平整，打磨三遍
2、宣绒布精喷定制背景画                                                                                                              3、基层处涂刷墙固三遍/环保糯米胶一遍
4、现场拼接、裱贴于墙面（含二次设计）</t>
  </si>
  <si>
    <t>桥造型</t>
  </si>
  <si>
    <t xml:space="preserve">1、切割：使用激光数控剪板机进行2mm厚的201不锈钢进行物料切割                                                                          2、冲孔：用冲床按图纸在铝板上冲出相应的孔位，以便组装时安装角码                                                                                                                       3、折弯：使用折弯机床进行2D板材折弯以使板材成型造型呈现3D效果                                                                                                    4、框架：20*40*2mm镀锌方管焊接桥造型，焊点打磨涂刷防锈漆三遍                                                          5、面层：面层喷涂仿石材漆三遍，使得表面不易脱漆，质感更加丰富                                                                                                                                                                                                                            6、成品包装：包装组将喷涂好的成品运到指定位置用包装膜将漆面包好，每个角上用胶带固定上一块纸皮，堆放时同样漆面对漆面，背面对背面，防止漆面破损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</si>
  <si>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雪弗板背发光人物造型</t>
  </si>
  <si>
    <t>1、2cm厚PVC高密度板UV打印、背后叠层2cm装置LED线性光源                                                                                                                    2、电脑激光雕刻人物造型，侧边打磨光滑                           3、结构胶粘贴安装（2200mm）</t>
  </si>
  <si>
    <t>1、2cm厚PVC高密度板UV打印、背后叠层2cm装置LED线性光源                                                                                                                    2、电脑激光雕刻人物造型，侧边打磨光滑                           3、结构胶粘贴安装（730mm）</t>
  </si>
  <si>
    <t>金属地台</t>
  </si>
  <si>
    <t xml:space="preserve">1、切割：使用激光数控剪板机进行2mm厚的201不锈钢进行物料切割                                                                          2、冲孔：用冲床按图纸在铝板上冲出相应的孔位，以便组装时安装角码                                                                                                                       3、折弯：使用折弯机床进行2D板材折弯以使板材成型造型呈现3D效果                                                                                                    4、框架：20*40*2mm镀锌方管焊接造型，焊点打磨涂刷防锈漆三遍                                                          5、面层：面层喷涂仿石材漆三遍，使得表面不易脱漆，质感更加丰富                                                                                                                                                                                                                            6、成品包装：包装组将喷涂好的成品运到指定位置用包装膜将漆面包好，每个角上用胶带固定上一块纸皮，堆放时同样漆面对漆面，背面对背面，防止漆面破损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</si>
  <si>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钢结构展墙</t>
  </si>
  <si>
    <t>1、40*40*2不锈钢方管龙骨焊接框架（间距600*600），焊疤打磨光滑，涂刷防锈漆三遍
2、工程量按立面图展开面积计算</t>
  </si>
  <si>
    <t>米白色无机涂料</t>
  </si>
  <si>
    <t>1、腻子种类：混合胶水腻子三遍、墙固三遍
2、涂料品种、喷刷遍数：打磨三遍、米白色艺术漆三遍（展开面积计算）</t>
  </si>
  <si>
    <t>金属造型</t>
  </si>
  <si>
    <t xml:space="preserve">1、切割：采用2毫米201不锈钢板激光切割动物造型、透明树脂雕刻底层 
2、抛光打磨：采用微米级的砂粒粒度精品集抛光打磨，达到精密级别的精品抛光
3、三维焊接技术：采用三维激光焊接技术使得笔画之间更加紧密牢固
4、真空电镀：面层使用真空电镀方式使得金属字表面不易脱漆，质感更加丰富                                                                                                             5、光源：LED模组灯珠 +立体发光字                                                                                                                </t>
  </si>
  <si>
    <t>金属字</t>
  </si>
  <si>
    <t xml:space="preserve">1、切割：采用2毫米201不锈钢板激光切割字面 
2、抛光打磨：采用微米级的砂粒粒度精品集抛光打磨，达到精密级别的精品抛光
3、三维焊接技术：采用三维激光焊接技术使得笔画之间更加紧密牢固
4、真空电镀：面层使用真空电镀方式仿铜处理使得金属字表面不易脱漆，质感更加丰富                                                                                                                                                                                                                              </t>
  </si>
  <si>
    <t>穿孔铝板</t>
  </si>
  <si>
    <t>1、异形2mm厚铝板选样，宽度和长度根据用户需求进行制作。
2、切割穿孔:将铝板按照尺寸要求切割成规定的大小，使用钣金切制机、钻孔机完成这项工作。
3、折弯:加工处理，切割好的铝板放置在折弯机上，调整折弯机的参数，例如角度、长度等，开始进行折弯，保证产品的质量和安全性。
4、切断：切断完成后，需要对多余的部分进行切除，以达到最佳的尺寸要求。切除可以使用剪切机等设备。
5、喷涂和表面处理：根据使用环境，设计需要、美观度等方面进行处理，采用阳级氧化、电泳喷涂等表面处理，延长使用寿命，以提高其耐腐蚀、耐磨损、耐候性等性能。6、内置有机灯片、LED灯珠、变压器发光。
7、不锈钢挂件人工及安装         8、工程量按立面图展开面积计算</t>
  </si>
  <si>
    <t>1、白石子铺垫，雪花石、绿色仿真植物</t>
  </si>
  <si>
    <t>钢结构造型墙</t>
  </si>
  <si>
    <t>1、40*40*2不锈钢方管龙骨焊接框架（间距600*600），焊疤打磨光滑，涂刷防锈漆三遍
2、工程量按立面图投影面积计算</t>
  </si>
  <si>
    <t>石材浅浮雕</t>
  </si>
  <si>
    <t>1、25mm石材（设计师选样）；                       2、电脑激光雕刻浮雕画面，雕刻深度5mm，手工着色绘制；
3、安装（安装方式：干挂）；</t>
  </si>
  <si>
    <t>1、1.8mm厚U形金属收边条300*100*90MM                                                                                                           2、基层：12mm阻燃板基层
3、面层材料品种、规格、颜色：201不锈钢焊接打磨光滑，表面电镀仿铜效果                                                         4、曲面折弯：使用折弯机床进行2D板材折弯以使板材成型造型呈现3D效果</t>
  </si>
  <si>
    <t>金属背发光字</t>
  </si>
  <si>
    <t xml:space="preserve">1、切割：采用2毫米201不锈钢板激光切割字面、透明树脂雕刻底层 
2、抛光打磨：采用微米级的砂粒粒度精品集抛光打磨，达到精密级别的精品抛光
3、三维焊接技术：采用三维激光焊接技术使得笔画之间更加紧密牢固
4、真空电镀：面层使用真空电镀方式使得金属字表面不易脱漆，质感更加丰富                                                                                                             5、光源：LED模组灯珠 +立体发光字                                                                                                                </t>
  </si>
  <si>
    <t>1、1.5毫米不锈钢龙骨焊接框架造型，2100mm宽，焊疤打磨光滑，涂刷防锈漆三遍、整体烤漆
2、工程量按立面图展开面积计算</t>
  </si>
  <si>
    <t>异形灯箱</t>
  </si>
  <si>
    <t xml:space="preserve">1、1.5毫米不锈钢龙骨焊接框架造型，1920mm宽，焊疤打磨光滑，涂刷防锈漆三遍、整体烤漆
</t>
  </si>
  <si>
    <t>E1-04</t>
  </si>
  <si>
    <t>金属展台</t>
  </si>
  <si>
    <t>1、切割：使用激光数控剪板机进行2mm厚的201不锈钢进行物料切割                                                                          2、冲孔：用冲床按图纸在铝板上冲出相应的孔位，以便组装时安装角码                                                                                                                       3、折弯：使用折弯机床进行2D板材折弯以使板材成型造型呈现3D效果                                                                                                    4、框架：20*40*2mm镀锌方管焊接中式花窗造型，焊点打磨涂刷防锈漆三遍                                                          5、真空电镀：面层使用真空电镀方式使得金属字表面不易脱漆，质感更加丰富                                                                                                                                                                                                                           6、成品包装：包装组将喷涂好的铝材运到指定位置用包装膜将漆面包好，每个角上用胶带固定上一块纸皮，堆放时同样漆面对漆面，背面对背面，防止漆面破损</t>
  </si>
  <si>
    <t>1、1.5毫米不锈钢龙骨焊接框架造型，2630mm宽，焊疤打磨光滑，涂刷防锈漆三遍、整体烤漆
2、工程量按立面图展开面积计算</t>
  </si>
  <si>
    <t xml:space="preserve">1、1.5毫米不锈钢龙骨焊接框架造型，3850mm宽，焊疤打磨光滑，涂刷防锈漆三遍、整体烤漆
</t>
  </si>
  <si>
    <t>亚克力字</t>
  </si>
  <si>
    <t>1、40*40*2不锈钢方管龙骨焊接框架（间距600*600），焊疤打磨光滑，涂刷防锈漆三遍
2、面层：彩色玻璃+金属发光字</t>
  </si>
  <si>
    <t>E1-05</t>
  </si>
  <si>
    <t>1、现场复核尺寸、墙面腻子三遍，批刮平整，打磨三遍
2、宣绒布精喷定制背景画                                                                                                              3、基层处涂刷墙固三遍/环保糯米胶一遍
4、现场拼接、裱贴于墙面（含二次设计）</t>
  </si>
  <si>
    <t>不锈钢地台</t>
  </si>
  <si>
    <t xml:space="preserve">1、不锈钢方管龙骨                                                                                                           
2、面层材料品种、规格、颜色：201不锈钢焊接打磨光滑，表面电镀仿铜效果                                                         </t>
  </si>
  <si>
    <t>仿制金属桥</t>
  </si>
  <si>
    <t>项</t>
  </si>
  <si>
    <t>月亮造型背发光</t>
  </si>
  <si>
    <t>1、2厘米PVC高精度板UV打印                                                                                                           2、电脑激光雕刻造型，侧边打磨光滑、背发光造型                           3、结构胶粘贴安装</t>
  </si>
  <si>
    <t>E1-06</t>
  </si>
  <si>
    <t xml:space="preserve">1、1.5毫米不锈钢龙骨焊接框架造型，4750mm宽，焊疤打磨光滑，涂刷防锈漆三遍、整体烤漆
</t>
  </si>
  <si>
    <t xml:space="preserve">1、1.5毫米不锈钢龙骨焊接框架造型，3800mm宽，焊疤打磨光滑，涂刷防锈漆三遍、整体烤漆
</t>
  </si>
  <si>
    <t>实物仿制</t>
  </si>
  <si>
    <t xml:space="preserve">1、选用国画级别宣纸微喷内容
2、使用茶水染色，准备一些不同品牌的茶叶。如红茶、绿茶和乌龙茶等
3、煮沸一锅水，将不同的茶叶投入并煮沸5分钟，使茶水达到一定的浓度。
4、将宣纸浸入茶水中，使其完全浸泡。
5、纸张的色调明亮、深谙根据需要调整浸泡的时间，控制纸张做旧的程度，使其呈现出淡淡的黄褐色。
6、取出纸张，拍干多余的水分，并根据需要在室内晾干或用吹风机吹干。
7、手工割边，手工割边是一种给纸张增加古朴感和手工感的方法。通过使用刀具或剪刀等工具，将纸张边缘割碎、撕裂或留下不规则的形状，可以使纸张看起来更加自然和独特。
8、破损、折缝和折纹效果，破损、折缝和折纹效果是模拟纸张经过岁月风雨和反复折叠后的效果，可以使纸张看起来具有历史感和独特的纹理。
9、使用手指、专用其它工具轻轻刮擦纸张表面，制造出一些细微的刮痕和破损的效果。
10、将纸张折叠成不同的形状，如对折、多次折叠或折叠成小块。
11、可以将纸张反复折叠、压碎、推平，以模拟经过反复折叠后的纹理。
12、破损、折缝和折纹效果可以让纸张看起来更加有质感和自然。 </t>
  </si>
  <si>
    <t>1、1.5毫米不锈钢龙骨焊接框架造型，2100mm宽，焊疤打磨光滑，涂刷防锈漆三遍、整体烤漆</t>
  </si>
  <si>
    <t>E1-07</t>
  </si>
  <si>
    <t xml:space="preserve">1、选用国画级别宣纸微喷内容
2、使用茶水染色，准备一些不同品牌的茶叶。如红茶、绿茶和乌龙茶等
3、煮沸一锅水，将不同的茶叶投入并煮沸5分钟，使茶水达到一定的浓度。
4、将宣纸浸入茶水中，使其完全浸泡。
5、纸张的色调明亮、深谙根据需要调整浸泡的时间，控制纸张做旧的程度，使其呈现出淡淡的黄褐色。
6、取出纸张，拍干多余的水分，并根据需要在室内晾干或用吹风机吹干。
7、手工割边，手工割边是一种给纸张增加古朴感和手工感的方法。通过使用刀具或剪刀等工具，将纸张边缘割碎、撕裂或留下不规则的形状，可以使纸张看起来更加自然和独特。
8、破损、折缝和折纹效果，破损、折缝和折纹效果是模拟纸张经过岁月风雨和反复折叠后的效果，可以使纸张看起来具有历史感和独特的纹理。
9、使用手指、专用其它工具轻轻刮擦纸张表面，制造出一些细微的刮痕和破损的效果。
10、将纸张折叠成不同的形状，如对折、多次折叠或折叠成小块。
11、可以将纸张反复折叠、压碎、推平，以模拟经过反复折叠后的纹理。
12、破损、折缝和折纹效果可以让纸张看起来更加有质感和自然。 
</t>
  </si>
  <si>
    <t>1、1.5毫米不锈钢龙骨焊接框架造型，3375mm宽，焊疤打磨光滑，涂刷防锈漆三遍、整体烤漆</t>
  </si>
  <si>
    <t>仿石材浮雕</t>
  </si>
  <si>
    <t>1、基层材料种类、规格：0.5-2cm雪弗板电脑雕刻凹凸浮雕造型
2、混合胶水腻子三遍、墙固三遍
3、涂料品种、喷刷遍数：打磨三遍、喷涂真石漆三遍</t>
  </si>
  <si>
    <t>E1-08</t>
  </si>
  <si>
    <t>1、1.5毫米不锈钢龙骨焊接框架造型，3250mm宽，焊疤打磨光滑，涂刷防锈漆三遍、整体烤漆</t>
  </si>
  <si>
    <t>1、1.5毫米不锈钢龙骨焊接框架造型，6800mm宽，焊疤打磨光滑，涂刷防锈漆三遍、整体烤漆</t>
  </si>
  <si>
    <t>圆形灯箱</t>
  </si>
  <si>
    <t>水纹金属造型</t>
  </si>
  <si>
    <t xml:space="preserve">1、切割：采用2毫米201不锈钢板激光切割造型、透明树脂雕刻底层 
2、抛光打磨：采用微米级的砂粒粒度精品集抛光打磨，达到精密级别的精品抛光
3、三维焊接技术：采用三维激光焊接技术使得笔画之间更加紧密牢固
4、真空电镀：面层使用真空电镀方式使得金属字表面不易脱漆，质感更加丰富                                                                                                             5、光源：LED模组灯珠 +立体发光字                                                                                                                </t>
  </si>
  <si>
    <t>E1-09</t>
  </si>
  <si>
    <t>背发光标牌</t>
  </si>
  <si>
    <t>金属烤漆造型</t>
  </si>
  <si>
    <t xml:space="preserve">1、切割：采用2毫米201不锈钢板激光切割底板、字面、透明树脂雕刻底层 
2、抛光打磨：采用微米级的砂粒粒度精品集抛光打磨，达到精密级别的精品抛光
3、三维焊接技术：采用三维激光焊接技术使得笔画之间更加紧密牢固
4、真空电镀：面层使用真空电镀UV方式使得金属字表面不易脱漆，质感更加丰富                                                                                                                                                                                                                           </t>
  </si>
  <si>
    <t>1、1.5毫米不锈钢龙骨焊接框架造型，3600mm宽，焊疤打磨光滑，涂刷防锈漆三遍、整体烤漆</t>
  </si>
  <si>
    <t>展陈画面</t>
  </si>
  <si>
    <t>1、高精度展板UV打印                                                                                                                   2、含装裱安装辅材</t>
  </si>
  <si>
    <t>暗藏式轨道射灯</t>
  </si>
  <si>
    <t>（一米轨道加2个射灯）                        1、辅材：含1米轨道、控光配件、五线三回路轨道进电端、五线三回路轨道直接头、五线三回路轨道尾塞、五线三回路轨道软接头                                                                                                               2、材质：铝制轨道、PMMA高透光率灯罩、铝制面板                                                                                       3、光源：4000k                                                                                                                        4、瓦数：18W                                                                                                                          5、灯源：LED</t>
  </si>
  <si>
    <t>二层区域</t>
  </si>
  <si>
    <t>E2-01</t>
  </si>
  <si>
    <t>1、1.8mm厚U形金属收边条60*20*30MM                                                                                                           2、基层：9mm阻燃板基层
3、面层材料品种、规格、颜色：201不锈钢焊接打磨光滑，表面电镀仿铜效果                                                         4、曲面折弯：使用折弯机床进行2D板材折弯以使板材成型造型呈现3D效果</t>
  </si>
  <si>
    <t>仿石材浅浮雕</t>
  </si>
  <si>
    <t>1、基层材料种类、规格：雪弗板电脑雕刻凹凸浮雕造型
2、混合胶水腻子三遍、墙固三遍
3、涂料品种、喷刷遍数：打磨三遍、喷涂真石漆三遍</t>
  </si>
  <si>
    <t>1、1.8mm厚U形金属收边条100*20*100MM                                                                                                           2、基层：9mm阻燃板基层
3、面层材料品种、规格、颜色：201不锈钢焊接打磨光滑，表面电镀仿铜效果                                                         4、曲面折弯：使用折弯机床进行2D板材折弯以使板材成型造型呈现3D效果</t>
  </si>
  <si>
    <t>金属uv标牌</t>
  </si>
  <si>
    <t xml:space="preserve">1、切割：采用2毫米201不锈钢板uv画面 
2、抛光打磨：采用微米级的砂粒粒度精品集抛光打磨，达到精密级别的精品抛光
3、折边：2cm                                                                                                                                                                                                                            </t>
  </si>
  <si>
    <t>定制不锈钢电视框</t>
  </si>
  <si>
    <t>1、1.8mm厚U形金属收边条                                                                                                      
2、面层材料品种、规格、颜色：201不锈钢焊接打磨光滑，表面电镀仿铜效果                                                         3、曲面折弯：使用折弯机床进行2D板材折弯以使板材成型造型呈现3D效果</t>
  </si>
  <si>
    <t>造型墙</t>
  </si>
  <si>
    <t>1、木龙骨+12mm阻燃板+9.5mm防水石膏板基层隔墙
2、工程量按立面图投影面积计算</t>
  </si>
  <si>
    <t>E2-02</t>
  </si>
  <si>
    <t>真石漆</t>
  </si>
  <si>
    <t>1、腻子种类：混合胶水腻子三遍、墙固三遍
2、涂料品种、喷刷遍数：打磨三遍、喷涂真石漆三遍（投影面积计算）</t>
  </si>
  <si>
    <t>导电玻璃</t>
  </si>
  <si>
    <t>块</t>
  </si>
  <si>
    <t>1、玻璃展板：玻璃12mm国产低反玻璃玻璃，透光率≥97%；专用设备切割、磨边、精磨、抛光。外露角为安全倒角处理。                                2、发光：内置激光雕刻画面，导电发光</t>
  </si>
  <si>
    <t>线性发光灯带</t>
  </si>
  <si>
    <t>1、宽度：8mm                                                                               2、功率：10W/米                                                                      3、额定电压：24V                                                                          4、材质：COB                                                                             5、色温：4000K</t>
  </si>
  <si>
    <t>深灰色不锈钢展柜</t>
  </si>
  <si>
    <t xml:space="preserve">1、龙骨材料种类、规格、中距：40*40*2mm不锈钢方管焊接框架，断面24×30间距400×400
2、隔离层材料种类、规格：激光焊接，焊接处打磨光滑喷涂防锈漆三遍
3、基层材料种类、规格：1.8mm厚201不锈钢电镀深灰色隔板                                                                        </t>
  </si>
  <si>
    <t>实物仿制（书籍）</t>
  </si>
  <si>
    <t>1、仿制实物书籍</t>
  </si>
  <si>
    <t>1、腻子种类：混合胶水腻子三遍、墙固三遍
2、涂料品种、喷刷遍数：打磨三遍、喷涂真石漆三遍（展开面积计算）</t>
  </si>
  <si>
    <t>1、1.5毫米不锈钢龙骨焊接框架造型，2640mm宽，焊疤打磨光滑，涂刷防锈漆三遍、整体烤漆</t>
  </si>
  <si>
    <t>仿制实物椅子</t>
  </si>
  <si>
    <t>张</t>
  </si>
  <si>
    <t>1、家具仿制做旧</t>
  </si>
  <si>
    <t>标题金属背发光字</t>
  </si>
  <si>
    <t>E2-03</t>
  </si>
  <si>
    <t>1、1.5毫米不锈钢龙骨焊接框架造型，1800mm宽，焊疤打磨光滑，涂刷防锈漆三遍、整体烤漆</t>
  </si>
  <si>
    <t>有机玻璃展示盒</t>
  </si>
  <si>
    <t>1、高透明有机玻璃板电脑雕刻，折弯                                                                                                2、透光率≥98%</t>
  </si>
  <si>
    <t>实物仿制（文件）</t>
  </si>
  <si>
    <t>1、实物仿制文件</t>
  </si>
  <si>
    <t>1、1.5毫米不锈钢龙骨焊接框架造型，2300mm宽，焊疤打磨光滑，涂刷防锈漆三遍、整体烤漆</t>
  </si>
  <si>
    <t>玻璃展柜</t>
  </si>
  <si>
    <t>平柜：1、柜体不锈钢板1.2-1.5mm不锈钢板刨槽/折弯/钣金/焊接；表面采用高温无尘静电氟碳喷涂工艺，颜色可根据用户要求进行电子调色。特点：具有美化展柜，抗腐蚀性、耐摩擦、耐候性、抗冲击、防老化、外观平整光滑的特点。
2、玻璃6+6国产低反玻璃玻璃，透光率≥97%；经进口设备切割、磨边、精磨、抛光。外露角为安全倒角处理。                     3、展柜型材应采用博物馆展柜专用高性能铝合金材料(6063)生产，时效状态为 T6 性能、韦氏硬度≥8
4、照明：专业博物馆文物展柜专用平稍灯。                     5、开启方式：液压上掀                                  6、安全性能:展示柜采用特殊的锁定装置,提高柜体的整体安全性能。使用博物馆专用高保安性能锁具，锁体及钥匙的材料为超硬度的耐磨、防锈材料，互换率小于1/150000;。7、细木工板包布；</t>
  </si>
  <si>
    <t>仿制实物</t>
  </si>
  <si>
    <t>1、微波炉实物仿制做旧</t>
  </si>
  <si>
    <t>1、1.5毫米不锈钢龙骨焊接框架造型，9000mm宽，焊疤打磨光滑，涂刷防锈漆三遍、整体烤漆</t>
  </si>
  <si>
    <t>磁吸宣绒布展墙</t>
  </si>
  <si>
    <t>1、现场复核尺寸、墙面基层抹灰三遍，批刮平整，打磨三遍
2、背后12mm防火阻燃板+7mm镀锌铁板+宣绒布精喷定制背景画                                                                                                              3、基层处涂刷墙固三遍/环保糯米胶一遍
4、现场拼接、裱贴于墙面（含二次设计）</t>
  </si>
  <si>
    <t>金属旋转装置</t>
  </si>
  <si>
    <t>1、龙骨材料种类、规格、中距：40*40*2mm不锈钢圆管旋转装置
2、隔离层材料种类、规格：激光焊接，焊接处打磨光滑喷涂防锈漆三遍
3、基层材料种类、规格：1.8mm厚201不锈钢UV画面</t>
  </si>
  <si>
    <t>设备收边条</t>
  </si>
  <si>
    <t>1、1.8mm厚U形金属收边条                                                                                           2、基层：9mm阻燃板基层
3、面层材料品种、规格、颜色：201不锈钢焊接打磨光滑，表面电镀仿铜效果                                                         4、曲面折弯：使用折弯机床进行2D板材折弯以使板材成型造型呈现3D效果</t>
  </si>
  <si>
    <t>1、1.5毫米不锈钢龙骨焊接框架造型，7600mm宽，焊疤打磨光滑，涂刷防锈漆三遍、整体烤漆</t>
  </si>
  <si>
    <t>E2-04</t>
  </si>
  <si>
    <t>1、实物仿制</t>
  </si>
  <si>
    <t>1、1.5毫米不锈钢龙骨焊接框架造型，3400mm宽，焊疤打磨光滑，涂刷防锈漆三遍、整体烤漆</t>
  </si>
  <si>
    <t>有机玻璃盒子</t>
  </si>
  <si>
    <t>1、600*300*150高透明有机玻璃板电脑雕刻，折弯                                                                                                2、透光率≥98%</t>
  </si>
  <si>
    <t>E2-05</t>
  </si>
  <si>
    <t>1、1.5毫米不锈钢龙骨焊接框架造型，3200mm宽，焊疤打磨光滑，涂刷防锈漆三遍、整体烤漆</t>
  </si>
  <si>
    <t>不锈钢展柜</t>
  </si>
  <si>
    <t>1、2.0毫米不锈钢龙骨焊接框架造型，焊疤打磨光滑，涂刷防锈漆三遍、整体烤漆、含柜门
2、工程量按立面图投展开面积计算</t>
  </si>
  <si>
    <t>微缩模型</t>
  </si>
  <si>
    <t>1、定制微缩模型</t>
  </si>
  <si>
    <t>1、9mm阻燃板+9.5mm石膏板基层隔墙
2、工程量按立面图展开面积计算</t>
  </si>
  <si>
    <t>消防隐形门</t>
  </si>
  <si>
    <t>樘</t>
  </si>
  <si>
    <t>1、种类：定制隐形门、含不锈钢收边条</t>
  </si>
  <si>
    <t>1、1.5毫米不锈钢龙骨焊接框架造型，8800mm宽，焊疤打磨光滑，涂刷防锈漆三遍、整体烤漆</t>
  </si>
  <si>
    <t>E2-06</t>
  </si>
  <si>
    <t>1、1.5毫米不锈钢龙骨焊接框架造型，2680mm宽，焊疤打磨光滑，涂刷防锈漆三遍、整体烤漆</t>
  </si>
  <si>
    <t>三层区域</t>
  </si>
  <si>
    <t>青砖石皮</t>
  </si>
  <si>
    <t>1、青砖种类：230*50*20mm仿古青砖
2、安装方式：青砖背后结构胶粘贴（灰色水泥美缝）</t>
  </si>
  <si>
    <t>E3-01</t>
  </si>
  <si>
    <t>标题金属背发光标牌</t>
  </si>
  <si>
    <t>定制二维半模型</t>
  </si>
  <si>
    <t>1、定制二维半船造型模型</t>
  </si>
  <si>
    <t>定制灯箱</t>
  </si>
  <si>
    <t>1、350*350*150mm高透明有机玻璃板电脑雕刻，折弯                                                                                                2、透光率≥98%</t>
  </si>
  <si>
    <t>灰色石材裙边</t>
  </si>
  <si>
    <t>1、石材种类：12mm灰色石材
2、安装方式：灰色石材背后结构胶粘贴（灰色水泥美缝）</t>
  </si>
  <si>
    <t>金属门头造型</t>
  </si>
  <si>
    <t xml:space="preserve">1、龙骨材料种类、规格、中距：40*40*2mm镀锌方管焊接框架
2、隔离层材料种类、规格：激光焊接，焊接处打磨光滑喷涂防锈漆三遍
3、基层材料种类、规格：1.8mm厚201不锈钢UV画面                                                                        </t>
  </si>
  <si>
    <t>壁灯</t>
  </si>
  <si>
    <t>1、尺寸：100*100mm                                                                                                                                                     2、额定电压：24V                                                                          3、材质：铁                                                                            4、色温：4000K</t>
  </si>
  <si>
    <t>门牌</t>
  </si>
  <si>
    <t>1、2mm厚201不锈钢高精度板UV打印                                                                                                                    2、电脑激光雕刻造型，侧边折边2cm打磨光滑                           3、挂贴安装</t>
  </si>
  <si>
    <t>E3-02</t>
  </si>
  <si>
    <t>灰色仿水泥无机涂料</t>
  </si>
  <si>
    <t>1、腻子种类：混合胶水腻子三遍、墙固三遍
2、涂料品种、喷刷遍数：打磨三遍、灰色艺术漆三遍（展开面积计算）</t>
  </si>
  <si>
    <t>灰色做旧无机涂料</t>
  </si>
  <si>
    <t>1、腻子种类：混合胶水腻子三遍、墙固三遍
2、涂料品种、喷刷遍数：打磨三遍、灰色艺术漆做旧处理三遍（展开面积计算）</t>
  </si>
  <si>
    <t>水磨石涂料</t>
  </si>
  <si>
    <t>地台</t>
  </si>
  <si>
    <t>1、龙骨材料种类、规格、中距：20*40mm木龙骨涂刷防火涂料三遍
2、基层材料种类、规格：奥松板基层、面层批刮原子灰三遍打磨，整体烤漆工艺</t>
  </si>
  <si>
    <t>门套</t>
  </si>
  <si>
    <t>1、12mm阻燃板+9.5mm石膏板造型门套</t>
  </si>
  <si>
    <t>发光字</t>
  </si>
  <si>
    <t>展柜</t>
  </si>
  <si>
    <t>1、柜体不锈钢板1.2-1.5mm不锈钢板刨槽/折弯/钣金/焊接；表面采用高温无尘静电氟碳喷涂工艺，颜色可根据用户要求进行电子调色。特点：具有美化展柜，抗腐蚀性、耐摩擦、耐候性、抗冲击、防老化、外观平整光滑的特点。                                 2、展柜型材应采用博物馆展柜专用高性能铝合金材料(6063)生产，时效状态为 T6 性能、韦氏硬度≥8
3、照明：专业博物馆文物展柜专用平稍灯。                                                                                                                                                                                                                    4、细木工板包布；8、详图纸DL-6 E1-03</t>
  </si>
  <si>
    <t>长条马赛克瓷砖</t>
  </si>
  <si>
    <t>1、种类：300*300mm长条马赛克瓷砖
2、安装方式：背后结构胶粘贴（含美缝）</t>
  </si>
  <si>
    <t>墙面收边条</t>
  </si>
  <si>
    <t>发光软膜</t>
  </si>
  <si>
    <t>1、龙骨材料种类、规格、中距：铝合金边框
2、基层材料种类、规格：5mm阻燃板基层背板
3、面层材料品种、规格、颜色：软膜UV颜色、内置LED发光源及12V变压器</t>
  </si>
  <si>
    <t>“人民法院”金属立体字</t>
  </si>
  <si>
    <t>老物件（自行车）</t>
  </si>
  <si>
    <t>台</t>
  </si>
  <si>
    <t>1、老式旧二八大杠自行车（设计师选样）</t>
  </si>
  <si>
    <t>老物件（仿古壁灯）</t>
  </si>
  <si>
    <t>1、老式仿旧古壁灯（设计师选样）</t>
  </si>
  <si>
    <t>实物仿制（老式拨号电话）</t>
  </si>
  <si>
    <t>1、老式拨号电话（设计师选样）</t>
  </si>
  <si>
    <t>老物件（老式录像带）</t>
  </si>
  <si>
    <t>1、老式录像带（设计师选样）</t>
  </si>
  <si>
    <t>实物仿制（公文包）</t>
  </si>
  <si>
    <t>1、老式公文包（设计师选样）</t>
  </si>
  <si>
    <t>老物件（电风扇）</t>
  </si>
  <si>
    <t>1、老式电风扇（设计师选样）</t>
  </si>
  <si>
    <t>实物仿制（打印机）</t>
  </si>
  <si>
    <t>1、老式打印机（设计师选样）</t>
  </si>
  <si>
    <t>实物仿制（门牌号）</t>
  </si>
  <si>
    <t>1、实物仿制（门牌号）</t>
  </si>
  <si>
    <t>实物仿制（金属举报箱）</t>
  </si>
  <si>
    <t>1、实物仿制（金属举报箱）</t>
  </si>
  <si>
    <t>仿制旧门牌</t>
  </si>
  <si>
    <t>1、4cm实木电脑雕刻阴刻字样、表面上色，整体做旧处理</t>
  </si>
  <si>
    <t>灰色水刷石</t>
  </si>
  <si>
    <t>1、腻子种类：混合胶水腻子三遍、墙固三遍
2、涂料品种、喷刷遍数：打磨三遍、灰色水洗石三遍（展开面积计算）</t>
  </si>
  <si>
    <t>绿色无机涂料</t>
  </si>
  <si>
    <t>绿色做旧隔板</t>
  </si>
  <si>
    <t>1、ENF实木多层免漆板18mm厚隔板                   2、隔板含金属配件 安装                 3、面层绿色油漆做旧处理</t>
  </si>
  <si>
    <t>老物件（办公桌）</t>
  </si>
  <si>
    <t>1、老式办公桌（设计师选样）</t>
  </si>
  <si>
    <t>老物件（老式茶瓶）</t>
  </si>
  <si>
    <t>1、老式茶瓶（设计师选样）</t>
  </si>
  <si>
    <t>老物件（台灯）</t>
  </si>
  <si>
    <t>1、老式台灯（设计师选样）</t>
  </si>
  <si>
    <t>老物件（钢笔）</t>
  </si>
  <si>
    <t>支</t>
  </si>
  <si>
    <t>1、老式钢笔（设计师选样）</t>
  </si>
  <si>
    <t>老物件（笔记本）</t>
  </si>
  <si>
    <t>本</t>
  </si>
  <si>
    <t>1、老式笔记本（设计师选样）</t>
  </si>
  <si>
    <t>老物件（笔筒）</t>
  </si>
  <si>
    <t>1、老式笔筒（设计师选样）</t>
  </si>
  <si>
    <t>老物件（墨水瓶）</t>
  </si>
  <si>
    <t>1、老式墨水瓶（设计师选样）</t>
  </si>
  <si>
    <t>老物件（大哥大）</t>
  </si>
  <si>
    <t>1、老式大哥大（设计师选样）</t>
  </si>
  <si>
    <t>老物件（旧文件袋）</t>
  </si>
  <si>
    <t>1、老式旧文件袋（设计师选样）</t>
  </si>
  <si>
    <t>老物件（搪瓷茶缸
）</t>
  </si>
  <si>
    <t>1、老式搪瓷茶缸（设计师选样）</t>
  </si>
  <si>
    <t>1997年中院第一个案件的判决书（仿制）</t>
  </si>
  <si>
    <t>1、选用国画级别宣纸微喷内容
2、使用茶水染色，准备一些不同品牌的茶叶。如红茶、绿茶和乌龙茶等
3、煮沸一锅水，将不同的茶叶投入并煮沸5分钟，使茶水达到一定的浓度。
4、将宣纸浸入茶水中，使其完全浸泡。
5、纸张的色调明亮、深谙根据需要调整浸泡的时间，控制纸张做旧的程度，使其呈现出淡淡的黄褐色。
6、取出纸张，拍干多余的水分，并根据需要在室内晾干或用吹风机吹干。
7、手工割边，手工割边是一种给纸张增加古朴感和手工感的方法。通过使用刀具或剪刀等工具，将纸张边缘割碎、撕裂或留下不规则的形状，可以使纸张看起来更加自然和独特。
8、破损、折缝和折纹效果，破损、折缝和折纹效果是模拟纸张经过岁月风雨和反复折叠后的效果，可以使纸张看起来具有历史感和独特的纹理。
9、使用手指、专用其它工具轻轻刮擦纸张表面，制造出一些细微的刮痕和破损的效果。
10、将纸张折叠成不同的形状，如对折、多次折叠或折叠成小块。
11、可以将纸张反复折叠、压碎、推平，以模拟经过反复折叠后的纹理。
12、破损、折缝和折纹效果可以让纸张看起来更加有质感和自然。 13、装订成册
1、切割：使用激光数控剪板机进行2mm 厚的铝单板进行物料切割
2、冲孔：用冲床按图纸在铝板上冲出相应的孔位，以便组装时安装角码                                                                  
 3、抛光：对切割后的铝板表面进行抛光处理，使其光滑平整，减少切割产生的锋利边缘。
4、折弯：使用进口折弯机床进行2D板材折弯以使板材成型造型呈现立体效果
5、树脂迷你发光字+变压器                                                 66、雪弗板+亚克力UV内容
7、成品包装：包装组将喷涂好的铝材运到指定位置用包装膜将漆面包好，每个角上用胶带固定上一块纸皮，堆放时同样漆面对漆面，背面对背面，防止漆面破损</t>
  </si>
  <si>
    <t>泰州中院干部任命报告（仿制）</t>
  </si>
  <si>
    <t>绿色做旧木饰面造型</t>
  </si>
  <si>
    <t>花格门</t>
  </si>
  <si>
    <t>1、定制仿石材花格门</t>
  </si>
  <si>
    <t>木饰面壁龛造型</t>
  </si>
  <si>
    <t xml:space="preserve">1、20*20木龙骨涂刷防火漆三遍+9mm阻燃板基层
2、面层材料品种、规格、颜色：5mm实木木饰面                                                        </t>
  </si>
  <si>
    <t>发光灯带</t>
  </si>
  <si>
    <t>钢结构</t>
  </si>
  <si>
    <t>E3-03</t>
  </si>
  <si>
    <t>成品做旧壁灯</t>
  </si>
  <si>
    <t>1、仿旧壁灯</t>
  </si>
  <si>
    <t>1、腻子种类：混合胶水腻子三遍、墙固三遍
2、涂料品种、喷刷遍数：打磨三遍、绿色艺术漆三遍（展开面积计算）</t>
  </si>
  <si>
    <t>涂料饰面设备间隐形门</t>
  </si>
  <si>
    <t>1、龙骨间距400×400、防火涂料3遍                                
2、基层材料种类、规格：12mm阻燃板基层，9.5石膏板面层                                                     3、含暗藏式门吸及五金构件</t>
  </si>
  <si>
    <t>1、10mm高透明有机玻璃板电脑雕刻，                                                                                              2、透光率≥98%                        3、四周打孔镜钉安装</t>
  </si>
  <si>
    <t>E3-04</t>
  </si>
  <si>
    <t>铝板造型墙</t>
  </si>
  <si>
    <t>1、异形2mm厚铝板选样凹凸造型，宽度和长度根据用户需求进行制作。
2、切割:将铝板按照尺寸要求切割成规定的大小，使用钣金切制机、钻孔机完成这项工作。
3、折弯:加工处理，切割好的铝板放置在折弯机上，调整折弯机的参数，例如角度、长度等，开始进行折弯，保证产品的质量和安全性。
4、切断：切断完成后，需要对多余的部分进行切除，以达到最佳的尺寸要求。切除可以使用剪切机等设备。
5、喷涂和表面处理：根据使用环境，设计需要、美观度等方面进行处理，采用阳级氧化、电泳喷涂等表面处理，延长使用寿命，以提高其耐腐蚀、耐磨损、耐候性等性能。
6、不锈钢挂件安装
7、工程量按立面图投影面积计算</t>
  </si>
  <si>
    <t>透光铝板</t>
  </si>
  <si>
    <t>古铜色不锈钢门套</t>
  </si>
  <si>
    <t>1、55cm宽1.8mm厚U形金属收边条                                                                                                           2、基层：9mm阻燃板基层
3、面层材料品种、规格、颜色：201不锈钢焊接打磨光滑，表面电镀仿铜效果                                                         4、曲面折弯：使用折弯机床进行2D板材折弯以使板材成型造型呈现3D效果</t>
  </si>
  <si>
    <t>磁吸隔墙</t>
  </si>
  <si>
    <t>1、12mm阻燃板+7mm镀锌钢板
2、工程量按立面图投影面积计算</t>
  </si>
  <si>
    <t>1、现场复核尺寸
2、宣绒布精喷定制背景画                                                                                                              3、基层处涂刷墙固三遍/环保糯米胶一遍
4、现场拼接、裱贴于墙面（含二次设计）</t>
  </si>
  <si>
    <t>金属展架</t>
  </si>
  <si>
    <t xml:space="preserve">1、1.8mm厚U形金属收边条                                                                                                           2、基层：9mm阻燃板基层
3、面层材料品种、规格、颜色：201不锈钢焊接打磨光滑，表面电镀仿铜效果                                                         4、曲面折弯：使用折弯机床进行2D板材折弯以使板材成型造型呈现3D效果                           5、安装方式：壁挂                                                                       </t>
  </si>
  <si>
    <t xml:space="preserve">1、切割：采用2毫米201不锈钢板激光切割字面 
2、抛光打磨：采用微米级的砂粒粒度精品集抛光打磨，达到精密级别的精品抛光
3、三维焊接技术：采用三维激光焊接技术使得笔画之间更加紧密牢固
4、真空电镀：面层使用真空电镀方式仿铜处理使得金属字表面不易脱漆，质感更加丰富 </t>
  </si>
  <si>
    <t>铝板桌子</t>
  </si>
  <si>
    <t xml:space="preserve">1、异形2mm厚铝板选样，宽度和长度根据用户需求进行制作。
2、切割:将铝板按照尺寸要求切割成规定的大小，使用钣金切制机、钻孔机完成这项工作。
3、折弯:加工处理，切割好的铝板放置在折弯机上，调整折弯机的参数，例如角度、长度等，开始进行折弯，保证产品的质量和安全性。
4、切断：切断完成后，需要对多余的部分进行切除，以达到最佳的尺寸要求。切除可以使用剪切机等设备。
5、喷涂和表面处理：根据使用环境，设计需要、美观度等方面进行处理，采用阳级氧化、电泳喷涂等表面处理，延长使用寿命，以提高其耐腐蚀、耐磨损、耐候性等性能。
6、不锈钢挂件人工及安装，内置钢结构龙骨
</t>
  </si>
  <si>
    <t>定制无人机模型、手柄</t>
  </si>
  <si>
    <t>1、定制无人机模型、手柄</t>
  </si>
  <si>
    <t>钢化玻璃层板</t>
  </si>
  <si>
    <t>1、20mm厚</t>
  </si>
  <si>
    <t>水晶奖牌</t>
  </si>
  <si>
    <t>1、透明水晶内雕文字</t>
  </si>
  <si>
    <t>古铜色不锈钢立体字</t>
  </si>
  <si>
    <t xml:space="preserve">1、切割：采用2毫米201不锈钢板激光切割字面 
2、抛光打磨：采用微米级的砂粒粒度精品集抛光打磨，达到精密级别的精品抛光
3、三维焊接技术：采用三维激光焊接技术使得笔画之间更加紧密牢固
4、真空电镀：面层使用真空电镀方式仿铜处理使得金属字表面不易脱漆，质感更加丰富                                                                                                                                                                                                                            </t>
  </si>
  <si>
    <t xml:space="preserve">1、1.8mm厚U形金属收边条                                                                                                           2、基层：9mm阻燃板基层
3、面层材料品种、规格、颜色：201不锈钢焊接打磨光滑，表面电镀仿铜效果                                                         4、曲面折弯：使用折弯机床进行2D板材折弯以使板材成型造型呈现3D效果                                                                        </t>
  </si>
  <si>
    <t>铝板隐形门</t>
  </si>
  <si>
    <t>1、定制铝板隐形门</t>
  </si>
  <si>
    <t>1、40*40*2不锈方管龙骨焊接框架（间距600*600），焊疤打磨光滑，涂刷防锈漆三遍
2、工程量按立面图投影面积计算</t>
  </si>
  <si>
    <t>E3-05</t>
  </si>
  <si>
    <t>“未来展望”发光字</t>
  </si>
  <si>
    <t>深灰色不锈钢展架</t>
  </si>
  <si>
    <t xml:space="preserve">1、龙骨材料种类、规格、中距：40*40*2mm不锈方管焊接框架，断面24×30间距400×400
2、隔离层材料种类、规格：激光焊接，焊接处打磨光滑喷涂防锈漆三遍
3、基层材料种类、规格：1.8mm厚201不锈钢电镀深灰色隔板，预留发光槽                                                                        </t>
  </si>
  <si>
    <t>木饰面</t>
  </si>
  <si>
    <t xml:space="preserve">1、面层材料品种、规格、颜色：5mm实木木饰面                           安装方式：汽钉+结构胶                                                    </t>
  </si>
  <si>
    <t>木饰面隐形门</t>
  </si>
  <si>
    <t>1、定制木饰面隐形门</t>
  </si>
  <si>
    <t>定制实物（鼎）</t>
  </si>
  <si>
    <t>1、仿制实物</t>
  </si>
  <si>
    <t>定制实物（法槌）</t>
  </si>
  <si>
    <t>定制实物（天秤）</t>
  </si>
  <si>
    <t>定制实物（警钟）</t>
  </si>
  <si>
    <t>定制实物（华表）</t>
  </si>
  <si>
    <t>轨道射灯</t>
  </si>
  <si>
    <t>未成年教育展厅</t>
  </si>
  <si>
    <t>金属未检logo标牌发光</t>
  </si>
  <si>
    <t>1、切割：使用激光数控剪板机进行2mm厚的不锈钢单板进行物料切割；                                                2、焊接：整体满焊，焊点打磨三遍，批刮原子灰三遍打磨三遍；                                              3、冲孔：用冲床按图纸在铝板上冲出相应的孔位，以便组装时安装角码；                                                                                                                       4、折弯：使用折弯机床进行2D板材折弯以使板材成型造型呈现3D效果；                                                                                                    5、面层：艺术锈蚀处理，镂空雕刻背板画面，金属字体；                                                                                                       6、真空电镀：面层使用真空电镀方式使得金属字表面不易脱漆，质感更加丰富；                                                                                                             7、光源：四周使用LED模组灯珠+24v变压器</t>
  </si>
  <si>
    <t>标语牌</t>
  </si>
  <si>
    <t>1、侧边厚度20mm拉丝201不锈钢围边电镀烤漆立体字；                                                   2、采用电脑激光切割，折弯机床进行2D板材折弯以使板材成型造型呈现3D效果；
3、贴墙安装；</t>
  </si>
  <si>
    <t>不锈钢门套</t>
  </si>
  <si>
    <t>1、龙骨材料种类、规格、中距：20*40mm木龙骨涂刷防火涂料三遍
2、基层材料种类、规格：12mm阻燃板基层</t>
  </si>
  <si>
    <t>造景地台</t>
  </si>
  <si>
    <t>仿真绿植</t>
  </si>
  <si>
    <t>1、仿真绿植采购成品（设计师选样）</t>
  </si>
  <si>
    <t>展墙</t>
  </si>
  <si>
    <t>1、9mm阻燃板+9.5mm石膏板基层隔墙
2、工程量按立面图投影面积计算</t>
  </si>
  <si>
    <t>定制展台</t>
  </si>
  <si>
    <t xml:space="preserve">1、ENF实木多层免漆板18mm厚柜体、柜体板                                       2、下部隔板加钢结构支撑含金属配件                          </t>
  </si>
  <si>
    <t>定制旋转装置</t>
  </si>
  <si>
    <t>1、1、龙骨材料种类、规格、中距：40*40*2mm不锈钢圆管旋转装置
2、隔离层材料种类、规格：激光焊接，焊接处打磨光滑喷涂防锈漆三遍
3、基层材料种类、规格：1.8mm厚201不锈钢UV画面</t>
  </si>
  <si>
    <t>“畅游法治水乡”金属定制装置</t>
  </si>
  <si>
    <t xml:space="preserve">1、切割：使用激光数控剪板机进行2mm厚的不锈钢单板进行物料切割；                                                2、焊接：整体满焊，焊点打磨三遍，批刮原子灰三遍打磨三遍；                                              3、冲孔：用冲床按图纸在铝板上冲出相应的孔位，以便组装时安装角码；                                                                                                                       4、折弯：使用折弯机床进行2D板材折弯以使板材成型造型呈现3D效果；                                                                                                    5、面层：艺术锈蚀处理，镂空雕刻背板画面，金属字体；                                                                                                       6、真空电镀：面层使用真空电镀方式使得金属字表面不易脱漆，质感更加丰富；                                                                                                             </t>
  </si>
  <si>
    <t>三联动玻璃感应门</t>
  </si>
  <si>
    <t>1、玻璃门扇：12mm钢化玻璃包括玻璃面板及其框架，采用高强度透明玻璃，具备优良的透光性和安全性。
2、感应装置：包括红外线感应器和识别感应器，用于自动识别和触发开门关门动作。
3、驱动系统：包含电机、导轨及传动装置，负责驱动玻璃门扇的开启和关闭。
4、控制盒：控制整个系统的运行，包含电路板、电源模块等。
5、门框：固定玻璃门扇的框架，材质为金属材质。
6、密封条：用于门扇与门框之间的密封，提升保温和隔音效果。
7、锁定装置：包括电动锁和手动锁，确保门扇的安全固定。
8、接线盒：用于连接感应装置和控制盒的电缆线。
9、安装配件：如膨胀管、螺丝、密封胶等，用于固定和安装其他部件</t>
  </si>
  <si>
    <t>强电</t>
  </si>
  <si>
    <t>1、按建筑框体面积计算；                                                                                                             2、含导线BV-2.5mm2、BV-4mm2，线管JDG20、暗盒86型、护套线、直接、盒接、胶布、管卡；                                                                              3、含配电箱、空气开关等线路布排；                                                                                                      4、回路设置、线径符合工艺标准；                                                                                                         5、地面线管须给予保护；                                                                                                                  6、可利用原有的暗管，电线须全部更换，中间不允许有接头，原暗盒或过渡盒内也不允许并接或有接头；                                         7、包含原设备间到展厅的线缆进线；</t>
  </si>
  <si>
    <t>弱电</t>
  </si>
  <si>
    <t>1、网络线、音响线等线路，具体工作内容为配合智能化单位基础网络、设备、音响管线安装等；</t>
  </si>
  <si>
    <t>导视系统</t>
  </si>
  <si>
    <t>楼层导视</t>
  </si>
  <si>
    <t>1、楼层导视系统制作费</t>
  </si>
  <si>
    <t>泰州市中级人民法院新建审判楼公共空间法治文化设计项目软件&amp;设备清单</t>
  </si>
  <si>
    <t>产品</t>
  </si>
  <si>
    <t>品牌</t>
  </si>
  <si>
    <t>类别</t>
  </si>
  <si>
    <t>功能型号及规格</t>
  </si>
  <si>
    <t>说明</t>
  </si>
  <si>
    <t>中控设备</t>
  </si>
  <si>
    <t>展厅中控软件
（NPX-SMG-V402）</t>
  </si>
  <si>
    <t>NEWP</t>
  </si>
  <si>
    <t>中控软件系统</t>
  </si>
  <si>
    <t>1）服务端采用B/S架构，提供资源管理，资源包管理，资源包与资源关联关系管理；用户可自行对资源名称、资源包信息、设备信息进行修改；
2）支持单资源上传，资源上传类型可包含：视频、音频、图片、网页、PPT，上传文件时支持反馈上传百分比进度展示到界面；。
3）支持文件批量上传（PPT、图片、音频、视频），帮助客户节约管理时间，批量上传文件时支持进度查看：待上传，上传百分比进度，上传完成等多种实时进度反馈，选择文件后自动判断类型，以及自动读取文件名称为资源名称，并自动录入播放排序；
4）资源上传完成后支持文件快速定位搜索、文件详情查看、支持列表形式查看；
5）支持用户可对已经添加的设备名称、客户终端随时进行重命名操作；
6）资源类型包含（视频：支持mp4、3gp、rmvb、avi、wmv、mpg、mov常用格式，图片：支持 png、jpg、jpeg、gif、bmp常用格式，音频：支持aac、arm、m4a、mp2、mp3、ogg、wav、wma常用格式；网页(Web)：播放的网页支持http、https等协议，PPt:ppt/pptx；）；
7）支持资源分组功能，支持一个文件可被分到多个分组，并只占用一个文件资源大小空间，不浪费空间资源；
8）支持区域分组功能，支持对区域进行命名，在区域中可一键将场景、终端、设备加入不同区域，同一个场景、终端、设备可同时加入不同区域进行控制，区域分组内的设备可进行拖拽自动排序；
9）区域分组支持接入其它软件web控制界面，接入方式包含：内嵌、跳转、弹出，以整合不提供控制命令的设备；
10）场景和设备控制，支持图形化界面编程，配置命令不需要特殊函数编程，全中文配置即可，降低配置难度；
11）支持全局、区域控制，支持通过后台设置的情景模式对现场设备进行全局或区域的控制，如灯光、温度、音箱等提前设置后，可通过全局控制或区域控制进行直接调用场景模式。
12）支持平板软件界面配置，支持组件化配置方式，不需要设计师参与即可编排出漂亮的UI界面；
13）资源支持一次上传，可被多个终端使用，不需要使用U盘复制到播放安卓/windows设备，提高客户更新体验；
14）系统支持liunx部署，支持7*24小时不间断运行，系统更稳定可靠，并支持多台容灾部署；
15）分布式中控系统，基于IP、去中心化、分布式架构，降低后期维护成本；
16）控制设备距离不限制跟中控主机距离，可基于网络通信支持光/电/无线多种方式进行通信控制；</t>
  </si>
  <si>
    <t>平板电脑控制程序（NPX-SPD-V402）</t>
  </si>
  <si>
    <t>1）对终端支持音量控制、关机、重启、从头播放功能，让讲解员在带客参观时，可随时将视频、图片集、PPT、音频进行从头播放，让屏幕内容与讲解词保持一致，不打乱讲解员讲解员思路；
2）支持多种素材节目项的播放控制，支持从任意素材切换为任意素材，无同素材之间才可切换的限制；
3）支持windows平板、安卓平板、IOS平板跨平台部署；
4）针对所有设备、中控、独立功能进行操控。
5）当终端上线/下线时，PAD自动更新状态（已连接、未连接），当终端内容手动或者自动切换时，PAD自动更新展示正在播放的内容；
6）终端播放内容自动切换内容时，同步将当前正在播放的资源内容展示到平板电脑，并提供相关资源可操作的动作，与资源不匹配的功能操作按钮隐藏，以免操作人员误解/误操作，方便用户操作，操作视频/音频时，提供快进、快退、暂停、继续播放功能按钮，当资源切换为图片/PPT时，操作按钮自动变为上页、下页、暂停、播放功能，当资源切换为网页时，操作按钮自动变为事件1、事件2、事件3、事件4操作按钮；
7）音量加减每次点击加减数值，支持根据客户要求在1-100范围内配置，实现快速调整音量的目的；
8）提供平板电脑控制程序UI一键切换功能，支持并不限于：科技/商务/3D经典三套UI，以适应各类客户；
9）支持终端投放web程序时，支持通过平板组件直接操作web程序内部函数，执行web程序内部动作，而不需要造成整个界面刷新，提高参观客户观展效果；
10）结合中控系统&amp;播控程序配合，实现展厅展馆多媒体、强弱电一体化控制，并实现一键开馆，一键闭馆，提高操作人员安全性；实现强弱电设备电压脉冲保护功能，具备时序开关机功能；实现计算机硬件保护功能、软件系统保护功能；
11）平板控制端支持密码权限校验功能，无密码权限无法登录账号操作展厅设备，以免平板落入他人手中进行误操作，密码支持客户自定义修改；
12）在选择资源包或者资源播放后，每次点击切换资源按钮，可自动定位到上次选择的资源包，防止在资源太多的时候，查到资源不方便；
13）平板界面支持控制界面上下滑动，可在一个分组有多个控制元素，可达到边带讲，只需要往下滑动便可实现整厅设备以及多媒体控制的效果；</t>
  </si>
  <si>
    <t>终端播控展示程序（NPX-SCE-V304）</t>
  </si>
  <si>
    <t>1）支持视频/音频播放：支持快进、快退、暂停、继续播放、从头播放功能；
2）图片/PPT支持播放：支持上页、下页、暂停、播放、从头播放；
3）支持网页/大数据看板播放，直接平板对应的事件1、事件2、事件3、事件4调用，以及支持客户网页程序自定义内部函数调用，而不用刷新界面；
4）支持音量加大，减小，静音操作，音量每次加减数值可配置每次加减数值在1-100； 
5）电脑支持命令软关机，可配合强电实现先关机，再断电以保护计算机硬件； 
6）图片/PPT图片轮播时间可自行配置;
7）支持在系统上线、下线时、资源自动切换时，实时动态通知平板控制端当前终端在线状态、正在播放内容进行在平板电脑控制程序进行操作回显、轮播回显，方便用户操作，提高用户体验；
8）支持视频+图片+PPT+音频的混合轮播，多种资源类型+多个资源文件轮播；
9）支持资源一键投放到程序中，不需要使用U盘/远程桌面拷贝资源到电脑，简化使用流程；
10）支持播控电脑资源在平板端一键清理，清理播控主机已经下载的无效/过期资源，使系统随时达到初始健康状态；
11）支持电脑重启后，自动播放上次选择播放的资源包，或者资源，并可实现资源包内资源自动轮播；</t>
  </si>
  <si>
    <t>电源协议控制器NPX-HDPC-V208</t>
  </si>
  <si>
    <t>1）支持12路独立电源控制；2）接入中控后支持电源时序功能，并支持异常断电后再开机时序功能，防止出现异常情况下导致时序失效；3）可外接灯光、电脑主机、多媒体展示设备、音响模组设备等可用于强电控制的设备；4）单路功率40A；5）具备应急手动拨位元开关控制模式；6）具备防反接功能，客户反接情况下设备自适应，不烧设备；</t>
  </si>
  <si>
    <t>中央控制主机
NPX-HDCCVS-V16</t>
  </si>
  <si>
    <t>中控主机</t>
  </si>
  <si>
    <t>分布式中控主机参数
1. 采用64位Inter高速处理器，支持Inter三级缓存技术，处理速度可达2300MHz~3460MHz；
2. 支持7*24小时全天侯运行，支持liunx系统部署，系统运行更稳定；
3. 支持LGA接口，内置防病毒技术，支持Virtualization虚拟化技术；
4. 采用SpeedStep动态节能技术，运行更环保；
5. 采用通电脉冲开机技术，在异常断电关机后可自动启动设备，智能化自动启动应用服务，无须人工干预；
6. 内置1个千兆TCP/IP接口，内置USB3.0&amp;USB2.0接口；
7. 采用工业化设计，兼容各类工业组态软件，具备抗电磁干扰能力；
8. 220V电源直接供电，内置抗干扰变压器；
9. 采用分布式中控技术，可扩展任意类似控制模块，如电源控制器、串口控制器、红外控制器等等接受中控协议的设备，最多可支持480路设备同时在线
10.本产品是具有高可靠性的智能设备，设计中采用容错技术，并采用了高抗干扰能力的通信接口电路，保证了系统的稳定性；
11.高级拉丝面板设计，可跟各种高级设备摆放一起，支持挂装、机柜式安装、桌面式安装多种方式；</t>
  </si>
  <si>
    <t>电源时序器
（NPX-HDS1-V203）</t>
  </si>
  <si>
    <t>1、支持8路独立电源控制；
2）可单独支持电源时序功能；
3）受控输出最大承受单路功率/总功率(无功功率）:6000W/10000W最大承受无功功率； 
4)支持RJ45/232方式远程控制；
5）单路带万用型插座； 
6）支持在发生短路时自动保护；
7）具备过载保护功能，防止功率过大负载不足 
8）具备过流保护功能，防止瞬间大电流烧设备 
9）具备稳压保护功能，防止电池过热功率放电； 
10）具备过放保护功能，防止电池过度放电； 
11）具备过压保护功能，防止电池电压过高； 
12）自带手动控制开关，可手动开启，关闭设备； 
13）电力输入条件(单相3线):AC90-260V 50-60HZ两相（三线：零，火，地） 
14）输出电源插座规格:阻燃ABS材料，最大可承受13A电流磷铜材质，标准万用插座；
15）输出继电器触点电流:30A 277VAC；
16）功能显示电压显示表类型:LED功能显示电压表；</t>
  </si>
  <si>
    <t>小计：</t>
  </si>
  <si>
    <t>网络设备</t>
  </si>
  <si>
    <t>平板控制终端</t>
  </si>
  <si>
    <t>华为</t>
  </si>
  <si>
    <t>平板电脑</t>
  </si>
  <si>
    <t>平板控制终端 包安装&amp;调试平板电脑控制程序，装好软件程序后发出甲方指定地址</t>
  </si>
  <si>
    <t>企业级AP</t>
  </si>
  <si>
    <t>锐捷</t>
  </si>
  <si>
    <t>机房网络设备</t>
  </si>
  <si>
    <t>1167M双频千兆吸顶AP，一个千兆LAN口上联，内置天线，支持2.4GHz/5GHz双频通信，支持802.11a/b/g/n/ac Wave1/Wave2协议。支持AP与路由两种工作模式，支持二层漫游，支持睿易一体化组网，支持睿易APP管理。支持PoE供电和本地供电</t>
  </si>
  <si>
    <t>企业级路由网关</t>
  </si>
  <si>
    <t>10口全千兆PoE路由器，铁壳设计，终端带机量200台，最大支持600M带宽。整机带10个千兆以太网口，其中固化1个WAN口，1个LAN/WAN可切换口，以及8个支持标准802.11 af/at的千兆PoE电口，整机PoE最大输出功率70W。集成AC控制器功能，最大可管理150台EAP系列AP。</t>
  </si>
  <si>
    <t>24口交换机</t>
  </si>
  <si>
    <t>交换机类型：网管型交换机 适用范围：办公室 
交换方式：存储转发 交换机网络标准：IEEE 802.3
网络管理：支持 网管类型：网管端口数量：24口 
端口速率：千兆 传输模式：半双工传输速率：千兆以上 
QOS支持：不支持 VLAN支持：支持
净重：2.8千克 
机身尺寸：440x165x44毫米</t>
  </si>
  <si>
    <t>机柜、显示器、键盘鼠标</t>
  </si>
  <si>
    <t>国优</t>
  </si>
  <si>
    <t>机柜 600*2000、24寸显示器、键盘鼠标一套</t>
  </si>
  <si>
    <t>安装辅材</t>
  </si>
  <si>
    <t>显示设备&amp;软件</t>
  </si>
  <si>
    <t>一楼</t>
  </si>
  <si>
    <t>43寸壁挂触摸一体机</t>
  </si>
  <si>
    <t>控图魔方</t>
  </si>
  <si>
    <t>一体机</t>
  </si>
  <si>
    <t>43寸壁挂带红外一体触摸屏幕，分辨率1920*1080,配置i5/4代8+128</t>
  </si>
  <si>
    <t xml:space="preserve"> </t>
  </si>
  <si>
    <t>43寸液压支架</t>
  </si>
  <si>
    <t>定配</t>
  </si>
  <si>
    <t>支架</t>
  </si>
  <si>
    <t>定配43寸壁挂液压支架</t>
  </si>
  <si>
    <t>幅</t>
  </si>
  <si>
    <t>软件</t>
  </si>
  <si>
    <t>1.界面UI定制设计
2.触控交互逻辑开发
3.图文/视频/音频素材整理（甲供）嵌入播放（少于200张图片）
4.包含三级栏目分类、菜单跳转、弹窗设置
5.后台简易内容更新功能
6.适配对应尺寸触摸一体机
7.调试安装、现场适配优化8.基础使用教程交付</t>
  </si>
  <si>
    <t>二楼</t>
  </si>
  <si>
    <t>85寸触摸屏</t>
  </si>
  <si>
    <t>85寸壁挂红外触摸屏幕，支持1080P、2K、4K分辨率高清屏,配置i5/4代8+128</t>
  </si>
  <si>
    <t>85寸液压支架</t>
  </si>
  <si>
    <t>定配85寸壁挂液压支架</t>
  </si>
  <si>
    <t>LED透明屏</t>
  </si>
  <si>
    <t>巨彩源</t>
  </si>
  <si>
    <t>透明屏</t>
  </si>
  <si>
    <r>
      <rPr>
        <sz val="10"/>
        <rFont val="方正仿宋_GBK"/>
        <charset val="134"/>
      </rPr>
      <t>尺寸2米*1.125米，带2张备板
发光形式 正发光
像素间距 横/纵向3.91mm
像素密度 65536点
光源品牌 MUXWAVE
光源类型 灯驱合一
光源封装形式 黑灯/SMD2121
模组厚度 ≤1.8MM
模组结构 阵列式单孔透结构
亮度 ≥4000cd/平米
对比度 9000：1
灰度等级 16bit
通透率 ≥80%
帧频 120Hz
模组重量 ≤550g
观看视角 水平140°，垂直140°
驱动方式 全静态
平整度（mm） ≤1mm/m
像素失控点 ＜1/10000，离散分布
输入电压 100-240v/AC
启动功耗 ≤750w/m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 xml:space="preserve">
运行功耗 ≤200w/m</t>
    </r>
    <r>
      <rPr>
        <sz val="10"/>
        <rFont val="宋体"/>
        <charset val="134"/>
      </rPr>
      <t>²</t>
    </r>
    <r>
      <rPr>
        <sz val="10"/>
        <rFont val="方正仿宋_GBK"/>
        <charset val="134"/>
      </rPr>
      <t xml:space="preserve">
使用寿命 ≥100,000小时
平均无故障时间 ≥10,000小时
工作环境 温度：-30℃－60℃湿度：30%-85%RH
维护方式 前/后维护</t>
    </r>
  </si>
  <si>
    <t>透明屏处理器</t>
  </si>
  <si>
    <t>卡莱特</t>
  </si>
  <si>
    <t>处理器</t>
  </si>
  <si>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最大 1920×1080@60Hz 输入分辨率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5 路信号输入：2×HDMI1.4，1×DVI，1×VGA，1×CVBS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1 路 U 盘输入
输出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最大带载 130 万像素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最宽 3840 像素点或最高 2000 像素点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2 路千兆网口输出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支持网口备份
音频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1 路独立音频输入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1 路独立音频输出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 HDMI、U-DISK 音频解析输出
功能说明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支持对视频信号任意切换，裁剪，缩放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支持画面偏移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支持画面调整：对比度、饱和度、色度、亮度补偿，锐度调整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支持有限转完全功能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支持发送/回读校正系数，高级修缝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 HDCP1.4 高带宽数字内容保护技术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支持精确颜色管理，可调节显示屏色域，需对应型号接收卡支持
</t>
    </r>
    <r>
      <rPr>
        <sz val="10"/>
        <rFont val="Wingdings 2"/>
        <charset val="134"/>
      </rPr>
      <t></t>
    </r>
    <r>
      <rPr>
        <sz val="10"/>
        <rFont val="方正仿宋_GBK"/>
        <charset val="134"/>
      </rPr>
      <t xml:space="preserve"> 支持亮度和色温调节，支持精确色温</t>
    </r>
  </si>
  <si>
    <t>播控主机</t>
  </si>
  <si>
    <t>播控机</t>
  </si>
  <si>
    <t>定制播放控制主机：
1、搭载Inter11代处理器+8+128；
2、支持播放格式包含（视频：支持mp4、3gp、rmvb、avi、wmv、mpg、mov常用格式，图片：支持 png、jpg、jpeg、gif、bmp常用格式，音频：支持aac、arm、m4a、mp2、mp3、ogg、wav、wma常用格式；网页(Web)：播放的网页支持http、https等协议，PPt:ppt/pptx；）；
3、支持WOL（Wake-on-LAN）、通电一次自启动；</t>
  </si>
  <si>
    <t>32寸触摸一体机</t>
  </si>
  <si>
    <t>32寸壁挂红外触摸屏幕，分辨率1920*1080,配置i5/4代8+128</t>
  </si>
  <si>
    <t>32寸液压支架</t>
  </si>
  <si>
    <t>定配32寸壁挂液压支架</t>
  </si>
  <si>
    <t>49寸显示屏</t>
  </si>
  <si>
    <t>京东方</t>
  </si>
  <si>
    <t>拼接屏</t>
  </si>
  <si>
    <t>1、面板尺寸：49英寸；
2、面板类型：TFT-LCD，原装液晶模组；
3、双边物理拼缝：3.5mm ；
4、显示模式：16:9；
5、液晶类型：LED发光二极管；
6、最大分辨率：1920*1080；
7、点距（m）：0.63（H）*0.63（V）；
8、亮度：500cd/m2；
9、使用寿命≥60000小时；
10、对比度：1200：1（Typ.）（TM）；
11、视角（上/下/左/右）：178/178/178/178；
12、响应时间：≤8ms；</t>
  </si>
  <si>
    <t>49寸液压支架</t>
  </si>
  <si>
    <t>定配49寸壁挂液压支架</t>
  </si>
  <si>
    <t>线材</t>
  </si>
  <si>
    <t>拼接屏辅助线材</t>
  </si>
  <si>
    <t>双路播控服务器</t>
  </si>
  <si>
    <t>服务器</t>
  </si>
  <si>
    <t>定制播放控制主机：
1、搭载Inter11代处理器+8+128；
2、支持播放格式包含（视频：支持mp4、3gp、rmvb、avi、wmv、mpg、mov常用格式，图片：支持 png、jpg、jpeg、gif、bmp常用格式，音频：支持aac、arm、m4a、mp2、mp3、ogg、wav、wma常用格式；网页(Web)：播放的网页支持http、https等协议，PPt:ppt/pptx；）；
3、支持WOL（Wake-on-LAN）、通电一次自启动；
4、支持双路输出拼接画面；</t>
  </si>
  <si>
    <t>拼接屏互动装置</t>
  </si>
  <si>
    <t>定制</t>
  </si>
  <si>
    <t>定制硬件</t>
  </si>
  <si>
    <t>含采集器、传感器、灯光元器件、定制互动装置，定制PLC板</t>
  </si>
  <si>
    <t>定制触控互动软件</t>
  </si>
  <si>
    <t>定制软件</t>
  </si>
  <si>
    <t>支持互动装置与屏幕内容进行互动，并支持与中控互动，实现内容统一管控</t>
  </si>
  <si>
    <t>圆形屏</t>
  </si>
  <si>
    <t>显示面积直径599mm
背光类型Backlight LED
显示分辨率Resolution 1280x1280
视角
Viewing Angle 89/89/89/89 (Typ.)(CR≥10)
显示颜色
Display colors 16.7M , 72% NTSC
亮度
Brightness 700cd/m2
对比度
Contrast ratio 1000:1
响应时间
Response Time 16ms
有效显示面积
Effective screen size 599mm (H) x599mm (V)</t>
  </si>
  <si>
    <t>圆盘互动装置</t>
  </si>
  <si>
    <t>圆盘互动软件</t>
  </si>
  <si>
    <t>三楼</t>
  </si>
  <si>
    <t>定制查询软件</t>
  </si>
  <si>
    <t>定制复古播放器</t>
  </si>
  <si>
    <t>视频甲供、不含剪辑</t>
  </si>
  <si>
    <t xml:space="preserve">投影灯 </t>
  </si>
  <si>
    <t>35W（LOGO设计投影）</t>
  </si>
  <si>
    <t>18.5寸立式一体机</t>
  </si>
  <si>
    <t>18.5寸电容立式一体触摸屏幕，分辨率1920*1080,配置i5/4代8+128，配立式支架</t>
  </si>
  <si>
    <t>75寸壁挂触摸一体机</t>
  </si>
  <si>
    <t>75寸液压支架</t>
  </si>
  <si>
    <t>定配55寸壁挂液压支架</t>
  </si>
  <si>
    <t>视频剪辑</t>
  </si>
  <si>
    <t>现有视频剪辑、不含拍摄、真人配音</t>
  </si>
  <si>
    <t>秒</t>
  </si>
  <si>
    <t>定制飞屏互动软件</t>
  </si>
  <si>
    <t>49寸立式一体机</t>
  </si>
  <si>
    <t>49寸立式带800w摄像头电容，I5 8代+8+128</t>
  </si>
  <si>
    <t>定制拍照换装软件</t>
  </si>
  <si>
    <t>通过AI实现拍照换背景，换装</t>
  </si>
  <si>
    <t xml:space="preserve">未成年人教育基地
</t>
  </si>
  <si>
    <t>65寸壁挂触摸一体机</t>
  </si>
  <si>
    <t>65寸壁挂带红外一体触摸屏幕，分辨率1920*1080,配置i5/4代8+128</t>
  </si>
  <si>
    <t>65寸液压支架</t>
  </si>
  <si>
    <t>定制播放控制主机：
1、搭载Inter I5处理器+8+128；
2、支持播放格式包含（视频：支持mp4、3gp、rmvb、avi、wmv、mpg、mov常用格式，图片：支持 png、jpg、jpeg、gif、bmp常用格式，音频：支持aac、arm、m4a、mp2、mp3、ogg、wav、wma常用格式；网页(Web)：播放的网页支持http、https等协议，PPt:ppt/pptx；）；
3、支持WOL（Wake-on-LAN）、通电一次自启动；</t>
  </si>
  <si>
    <t>互动雷达</t>
  </si>
  <si>
    <t>雷达</t>
  </si>
  <si>
    <t>测距原理 TOF (time of flying)
半径 &gt;4m (实用半径), 最大距离12m(70%反射率)
触控精度 典型值 &lt;3cm (4m长墙面，雷达贴墙良好安装情况下)
检测帧率 10FPS
扫描角度 360° 多点互动参数
鼠标模拟 模拟鼠标单击、拖动和移动
多点触控 支持TUIO协议
windows多点协议
鼠标伪多点功能
点数支持 TUIO协议无点数上限
windows多点支持到最高点数256点
应用接口 支持Unity，C#，C++，processing，等等多种软件
互动区域 支持标准的矩形或方形区域互动
支持异形区域互动，包括圆形，梯形，多边形等随机形状
支持多雷达扫描区域交叠覆盖
支持平面、三折面、L 形和弧面 (通过多雷达级联实</t>
  </si>
  <si>
    <t>定制雷达答题互动软件</t>
  </si>
  <si>
    <t>投影</t>
  </si>
  <si>
    <t>sipa</t>
  </si>
  <si>
    <t>1.显示技术：  3LCDx0.59液晶面板 
2.分辨率：    WXGA (1280x800)
3.★亮度：    5000流明
4.▲对比度：  5500000:1
5.画面均匀度： ≧90%
6.光源：激光二极管
7.★光源寿命：  标准模式: 25000小時，节能模式: 30000小時
8.▲镜头投射比：1.48-1.78：1 
9.输入接口：VGA×1，HDMI ×2，Video in×1，Audio in（mini jack,3.5mm）×1，Audio in&lt;Audio L/R&gt;×1，USB-A ×1，USB-B×1
10.输出接口：VGA×1，Audio out（mini-jack,3.5mm）×1
11.其他接口：RS232×1，USB-B×1，LAN×1
12.变焦比： 1.2X 
13.梯形校正：垂直:  ±30°，水平：±30°，四角校正
14.噪音水平：正常模式: 37dB，节能模式: 27dB
15.重量：5.5KG
16.整机功率：270W max, 待机功耗≤0.3W
17.喇叭：16W 扬声器</t>
  </si>
  <si>
    <t>投影吊架</t>
  </si>
  <si>
    <t>定配投影机吊架</t>
  </si>
  <si>
    <t>视频制作</t>
  </si>
  <si>
    <t>动画视频制作</t>
  </si>
  <si>
    <t>32寸落地触摸一体机</t>
  </si>
  <si>
    <t>32寸壁挂红外落地一体触摸屏幕，分辨率1920*1080,配置i5/4代8+128,带k型底座</t>
  </si>
  <si>
    <t>定制案例查询软件</t>
  </si>
  <si>
    <t>50寸壁挂触摸一体机</t>
  </si>
  <si>
    <t>50寸液压支架</t>
  </si>
  <si>
    <t>物理按钮台</t>
  </si>
  <si>
    <t>定制答题互动软件</t>
  </si>
  <si>
    <t>VR眼镜+手柄</t>
  </si>
  <si>
    <t>定制模拟法庭软件</t>
  </si>
  <si>
    <t>18.5电容一体机</t>
  </si>
  <si>
    <t>18.5寸电容一体触摸屏幕，分辨率1920*1080,配置i5/4代8+128</t>
  </si>
  <si>
    <t>定制法治知识竞答软件</t>
  </si>
  <si>
    <t>18.5电容一体机（家风知识视频）</t>
  </si>
  <si>
    <t>18.5寸电容一体触摸屏幕，分辨率1920*1080,配置i5/4代8+128（视频甲供、不含软件）</t>
  </si>
  <si>
    <t>耳机+支架</t>
  </si>
  <si>
    <t>耳机</t>
  </si>
  <si>
    <t>头戴式耳机+支架套件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</si>
</sst>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name val="方正仿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b/>
      <sz val="11"/>
      <color rgb="FFFF0000"/>
      <name val="方正仿宋_GBK"/>
      <charset val="134"/>
    </font>
    <font>
      <sz val="10"/>
      <name val="宋体"/>
      <charset val="134"/>
    </font>
    <font>
      <sz val="10"/>
      <name val="Wingdings 2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0"/>
      <name val="Helv"/>
      <charset val="0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8" fillId="0" borderId="0">
      <alignment vertical="center"/>
    </xf>
  </cellStyleXfs>
  <cellXfs count="86">
    <xf numFmtId="0" fontId="0" fillId="0" borderId="0" xfId="0">
      <alignment vertical="center"/>
    </xf>
    <xf numFmtId="0" fontId="1" fillId="2" borderId="1" xfId="49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2" fillId="2" borderId="1" xfId="50" applyNumberFormat="1" applyFont="1" applyFill="1" applyBorder="1" applyAlignment="1" applyProtection="1">
      <alignment horizontal="center" vertical="center" wrapText="1"/>
    </xf>
    <xf numFmtId="0" fontId="2" fillId="2" borderId="1" xfId="50" applyFont="1" applyFill="1" applyBorder="1" applyAlignment="1" applyProtection="1">
      <alignment horizontal="center" vertical="center" wrapText="1"/>
    </xf>
    <xf numFmtId="176" fontId="2" fillId="2" borderId="1" xfId="50" applyNumberFormat="1" applyFont="1" applyFill="1" applyBorder="1" applyAlignment="1" applyProtection="1">
      <alignment horizontal="center" vertical="center" wrapText="1"/>
    </xf>
    <xf numFmtId="177" fontId="2" fillId="2" borderId="1" xfId="5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>
      <alignment vertical="center"/>
    </xf>
    <xf numFmtId="0" fontId="5" fillId="0" borderId="1" xfId="0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Border="1">
      <alignment vertical="center"/>
    </xf>
    <xf numFmtId="0" fontId="5" fillId="0" borderId="3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177" fontId="0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7" fontId="0" fillId="0" borderId="3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 wrapText="1"/>
    </xf>
    <xf numFmtId="49" fontId="3" fillId="4" borderId="0" xfId="0" applyNumberFormat="1" applyFont="1" applyFill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right" vertical="center"/>
    </xf>
    <xf numFmtId="177" fontId="0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3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8" fontId="10" fillId="0" borderId="7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 wrapText="1"/>
    </xf>
    <xf numFmtId="178" fontId="14" fillId="0" borderId="1" xfId="0" applyNumberFormat="1" applyFont="1" applyFill="1" applyBorder="1" applyAlignment="1" applyProtection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8" fontId="0" fillId="0" borderId="0" xfId="0" applyNumberFormat="1">
      <alignment vertical="center"/>
    </xf>
    <xf numFmtId="0" fontId="15" fillId="0" borderId="1" xfId="0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178" fontId="16" fillId="0" borderId="1" xfId="0" applyNumberFormat="1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5" xfId="49"/>
    <cellStyle name="常规_Sheet1" xfId="50"/>
    <cellStyle name="常规 4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9" sqref="C9"/>
    </sheetView>
  </sheetViews>
  <sheetFormatPr defaultColWidth="9" defaultRowHeight="14.4" outlineLevelRow="4" outlineLevelCol="2"/>
  <cols>
    <col min="1" max="1" width="16.6296296296296" customWidth="1"/>
    <col min="2" max="2" width="29.5" customWidth="1"/>
    <col min="3" max="3" width="32.25" style="80" customWidth="1"/>
  </cols>
  <sheetData>
    <row r="1" ht="25.8" spans="1:3">
      <c r="A1" s="81" t="s">
        <v>0</v>
      </c>
      <c r="B1" s="81"/>
      <c r="C1" s="82"/>
    </row>
    <row r="2" ht="20.4" spans="1:3">
      <c r="A2" s="83" t="s">
        <v>1</v>
      </c>
      <c r="B2" s="84" t="s">
        <v>2</v>
      </c>
      <c r="C2" s="85" t="s">
        <v>3</v>
      </c>
    </row>
    <row r="3" ht="20.4" spans="1:3">
      <c r="A3" s="83">
        <v>1</v>
      </c>
      <c r="B3" s="84" t="s">
        <v>4</v>
      </c>
      <c r="C3" s="85"/>
    </row>
    <row r="4" ht="20.4" spans="1:3">
      <c r="A4" s="83">
        <v>2</v>
      </c>
      <c r="B4" s="84" t="s">
        <v>5</v>
      </c>
      <c r="C4" s="85"/>
    </row>
    <row r="5" ht="20.4" spans="1:3">
      <c r="A5" s="83">
        <v>3</v>
      </c>
      <c r="B5" s="84" t="s">
        <v>6</v>
      </c>
      <c r="C5" s="85"/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tabSelected="1" workbookViewId="0">
      <selection activeCell="G2" sqref="G2"/>
    </sheetView>
  </sheetViews>
  <sheetFormatPr defaultColWidth="9" defaultRowHeight="14.4" outlineLevelCol="7"/>
  <cols>
    <col min="1" max="1" width="4.85185185185185" style="58" customWidth="1"/>
    <col min="2" max="2" width="14.0185185185185" style="59" customWidth="1"/>
    <col min="3" max="3" width="9.37962962962963" style="60"/>
    <col min="4" max="4" width="7.15740740740741" customWidth="1"/>
    <col min="5" max="5" width="12.5648148148148" style="58" customWidth="1"/>
    <col min="6" max="6" width="21.8888888888889" style="60" customWidth="1"/>
    <col min="7" max="7" width="78.0185185185185" style="61" customWidth="1"/>
    <col min="8" max="8" width="9.90740740740741" style="58" customWidth="1"/>
  </cols>
  <sheetData>
    <row r="1" ht="39" customHeight="1" spans="1:8">
      <c r="A1" s="62" t="s">
        <v>7</v>
      </c>
      <c r="B1" s="63"/>
      <c r="C1" s="64"/>
      <c r="D1" s="63"/>
      <c r="E1" s="65"/>
      <c r="F1" s="64"/>
      <c r="G1" s="66"/>
      <c r="H1" s="67"/>
    </row>
    <row r="2" spans="1:8">
      <c r="A2" s="68" t="s">
        <v>1</v>
      </c>
      <c r="B2" s="68" t="s">
        <v>8</v>
      </c>
      <c r="C2" s="69" t="s">
        <v>9</v>
      </c>
      <c r="D2" s="68" t="s">
        <v>10</v>
      </c>
      <c r="E2" s="9" t="s">
        <v>11</v>
      </c>
      <c r="F2" s="69" t="s">
        <v>12</v>
      </c>
      <c r="G2" s="68" t="s">
        <v>13</v>
      </c>
      <c r="H2" s="68" t="s">
        <v>14</v>
      </c>
    </row>
    <row r="3" ht="27" customHeight="1" spans="1:8">
      <c r="A3" s="68"/>
      <c r="B3" s="68" t="s">
        <v>15</v>
      </c>
      <c r="C3" s="69"/>
      <c r="D3" s="68"/>
      <c r="E3" s="9"/>
      <c r="F3" s="69"/>
      <c r="G3" s="70"/>
      <c r="H3" s="68"/>
    </row>
    <row r="4" ht="142" customHeight="1" spans="1:8">
      <c r="A4" s="68">
        <v>1</v>
      </c>
      <c r="B4" s="68" t="s">
        <v>16</v>
      </c>
      <c r="C4" s="69">
        <f>3.2*2.95*4</f>
        <v>37.76</v>
      </c>
      <c r="D4" s="71" t="s">
        <v>17</v>
      </c>
      <c r="E4" s="9"/>
      <c r="F4" s="69"/>
      <c r="G4" s="70" t="s">
        <v>18</v>
      </c>
      <c r="H4" s="9" t="s">
        <v>19</v>
      </c>
    </row>
    <row r="5" customFormat="1" ht="60" customHeight="1" spans="1:8">
      <c r="A5" s="68">
        <v>2</v>
      </c>
      <c r="B5" s="68" t="s">
        <v>20</v>
      </c>
      <c r="C5" s="69">
        <f>3.2*4</f>
        <v>12.8</v>
      </c>
      <c r="D5" s="68" t="s">
        <v>21</v>
      </c>
      <c r="E5" s="9"/>
      <c r="F5" s="69"/>
      <c r="G5" s="70" t="s">
        <v>22</v>
      </c>
      <c r="H5" s="9" t="s">
        <v>19</v>
      </c>
    </row>
    <row r="6" ht="82" customHeight="1" spans="1:8">
      <c r="A6" s="68">
        <v>3</v>
      </c>
      <c r="B6" s="68" t="s">
        <v>23</v>
      </c>
      <c r="C6" s="69">
        <v>1</v>
      </c>
      <c r="D6" s="68" t="s">
        <v>24</v>
      </c>
      <c r="E6" s="9"/>
      <c r="F6" s="69"/>
      <c r="G6" s="70" t="s">
        <v>25</v>
      </c>
      <c r="H6" s="9" t="s">
        <v>19</v>
      </c>
    </row>
    <row r="7" ht="142" customHeight="1" spans="1:8">
      <c r="A7" s="68">
        <v>4</v>
      </c>
      <c r="B7" s="68" t="s">
        <v>26</v>
      </c>
      <c r="C7" s="69">
        <f>3.9*2.2</f>
        <v>8.58</v>
      </c>
      <c r="D7" s="68" t="s">
        <v>17</v>
      </c>
      <c r="E7" s="9"/>
      <c r="F7" s="69"/>
      <c r="G7" s="72" t="s">
        <v>27</v>
      </c>
      <c r="H7" s="9" t="s">
        <v>28</v>
      </c>
    </row>
    <row r="8" customFormat="1" ht="53" customHeight="1" spans="1:8">
      <c r="A8" s="68">
        <v>5</v>
      </c>
      <c r="B8" s="68" t="s">
        <v>29</v>
      </c>
      <c r="C8" s="69">
        <f>(2.24*2)+(3.94*2)</f>
        <v>12.36</v>
      </c>
      <c r="D8" s="68" t="s">
        <v>21</v>
      </c>
      <c r="E8" s="9"/>
      <c r="F8" s="69"/>
      <c r="G8" s="70" t="s">
        <v>30</v>
      </c>
      <c r="H8" s="9" t="s">
        <v>28</v>
      </c>
    </row>
    <row r="9" ht="50" customHeight="1" spans="1:8">
      <c r="A9" s="68">
        <v>6</v>
      </c>
      <c r="B9" s="68" t="s">
        <v>31</v>
      </c>
      <c r="C9" s="69">
        <v>2</v>
      </c>
      <c r="D9" s="71" t="s">
        <v>32</v>
      </c>
      <c r="E9" s="9"/>
      <c r="F9" s="69"/>
      <c r="G9" s="70" t="s">
        <v>33</v>
      </c>
      <c r="H9" s="9" t="s">
        <v>28</v>
      </c>
    </row>
    <row r="10" ht="80" customHeight="1" spans="1:8">
      <c r="A10" s="68">
        <v>7</v>
      </c>
      <c r="B10" s="68" t="s">
        <v>34</v>
      </c>
      <c r="C10" s="69">
        <f>4.93*2</f>
        <v>9.86</v>
      </c>
      <c r="D10" s="71" t="s">
        <v>21</v>
      </c>
      <c r="E10" s="9"/>
      <c r="F10" s="69"/>
      <c r="G10" s="70" t="s">
        <v>35</v>
      </c>
      <c r="H10" s="9" t="s">
        <v>28</v>
      </c>
    </row>
    <row r="11" ht="51" customHeight="1" spans="1:8">
      <c r="A11" s="68">
        <v>8</v>
      </c>
      <c r="B11" s="68" t="s">
        <v>36</v>
      </c>
      <c r="C11" s="69">
        <v>2</v>
      </c>
      <c r="D11" s="68" t="s">
        <v>37</v>
      </c>
      <c r="E11" s="9"/>
      <c r="F11" s="69"/>
      <c r="G11" s="70" t="s">
        <v>38</v>
      </c>
      <c r="H11" s="9" t="s">
        <v>28</v>
      </c>
    </row>
    <row r="12" ht="83" customHeight="1" spans="1:8">
      <c r="A12" s="68">
        <v>9</v>
      </c>
      <c r="B12" s="68" t="s">
        <v>39</v>
      </c>
      <c r="C12" s="69">
        <v>2</v>
      </c>
      <c r="D12" s="68" t="s">
        <v>37</v>
      </c>
      <c r="E12" s="9"/>
      <c r="F12" s="69"/>
      <c r="G12" s="70" t="s">
        <v>40</v>
      </c>
      <c r="H12" s="9" t="s">
        <v>28</v>
      </c>
    </row>
    <row r="13" ht="112" customHeight="1" spans="1:8">
      <c r="A13" s="68">
        <v>10</v>
      </c>
      <c r="B13" s="68" t="s">
        <v>41</v>
      </c>
      <c r="C13" s="69">
        <v>1</v>
      </c>
      <c r="D13" s="68" t="s">
        <v>24</v>
      </c>
      <c r="E13" s="9"/>
      <c r="F13" s="69"/>
      <c r="G13" s="70" t="s">
        <v>42</v>
      </c>
      <c r="H13" s="9" t="s">
        <v>43</v>
      </c>
    </row>
    <row r="14" ht="56" customHeight="1" spans="1:8">
      <c r="A14" s="68">
        <v>11</v>
      </c>
      <c r="B14" s="68" t="s">
        <v>44</v>
      </c>
      <c r="C14" s="69">
        <v>1</v>
      </c>
      <c r="D14" s="68" t="s">
        <v>24</v>
      </c>
      <c r="E14" s="9"/>
      <c r="F14" s="69"/>
      <c r="G14" s="70" t="s">
        <v>45</v>
      </c>
      <c r="H14" s="9" t="s">
        <v>43</v>
      </c>
    </row>
    <row r="15" customFormat="1" ht="58" customHeight="1" spans="1:8">
      <c r="A15" s="68">
        <v>12</v>
      </c>
      <c r="B15" s="73" t="s">
        <v>46</v>
      </c>
      <c r="C15" s="74">
        <f>2.76+10.04</f>
        <v>12.8</v>
      </c>
      <c r="D15" s="73" t="s">
        <v>17</v>
      </c>
      <c r="E15" s="9"/>
      <c r="F15" s="69"/>
      <c r="G15" s="75" t="s">
        <v>47</v>
      </c>
      <c r="H15" s="9" t="s">
        <v>43</v>
      </c>
    </row>
    <row r="16" ht="98" customHeight="1" spans="1:8">
      <c r="A16" s="68">
        <v>14</v>
      </c>
      <c r="B16" s="68" t="s">
        <v>48</v>
      </c>
      <c r="C16" s="69">
        <v>1</v>
      </c>
      <c r="D16" s="68" t="s">
        <v>24</v>
      </c>
      <c r="E16" s="9"/>
      <c r="F16" s="69"/>
      <c r="G16" s="70" t="s">
        <v>49</v>
      </c>
      <c r="H16" s="9" t="s">
        <v>43</v>
      </c>
    </row>
    <row r="17" customFormat="1" ht="56" customHeight="1" spans="1:8">
      <c r="A17" s="68">
        <v>15</v>
      </c>
      <c r="B17" s="68" t="s">
        <v>50</v>
      </c>
      <c r="C17" s="69">
        <v>1</v>
      </c>
      <c r="D17" s="68" t="s">
        <v>37</v>
      </c>
      <c r="E17" s="9"/>
      <c r="F17" s="69"/>
      <c r="G17" s="70" t="s">
        <v>51</v>
      </c>
      <c r="H17" s="9" t="s">
        <v>43</v>
      </c>
    </row>
    <row r="18" customFormat="1" ht="47" customHeight="1" spans="1:8">
      <c r="A18" s="68">
        <v>16</v>
      </c>
      <c r="B18" s="68" t="s">
        <v>50</v>
      </c>
      <c r="C18" s="69">
        <v>1</v>
      </c>
      <c r="D18" s="68" t="s">
        <v>37</v>
      </c>
      <c r="E18" s="9"/>
      <c r="F18" s="69"/>
      <c r="G18" s="70" t="s">
        <v>52</v>
      </c>
      <c r="H18" s="9" t="s">
        <v>43</v>
      </c>
    </row>
    <row r="19" customFormat="1" ht="98" customHeight="1" spans="1:8">
      <c r="A19" s="68">
        <v>17</v>
      </c>
      <c r="B19" s="68" t="s">
        <v>53</v>
      </c>
      <c r="C19" s="69">
        <v>4.9</v>
      </c>
      <c r="D19" s="68" t="s">
        <v>21</v>
      </c>
      <c r="E19" s="9"/>
      <c r="F19" s="69"/>
      <c r="G19" s="70" t="s">
        <v>54</v>
      </c>
      <c r="H19" s="9" t="s">
        <v>43</v>
      </c>
    </row>
    <row r="20" customFormat="1" ht="40" customHeight="1" spans="1:8">
      <c r="A20" s="68">
        <v>18</v>
      </c>
      <c r="B20" s="68" t="s">
        <v>55</v>
      </c>
      <c r="C20" s="69">
        <f>2.255*3*2</f>
        <v>13.53</v>
      </c>
      <c r="D20" s="71" t="s">
        <v>17</v>
      </c>
      <c r="E20" s="9"/>
      <c r="F20" s="69"/>
      <c r="G20" s="70" t="s">
        <v>56</v>
      </c>
      <c r="H20" s="9" t="s">
        <v>43</v>
      </c>
    </row>
    <row r="21" ht="38" customHeight="1" spans="1:8">
      <c r="A21" s="68">
        <v>19</v>
      </c>
      <c r="B21" s="68" t="s">
        <v>57</v>
      </c>
      <c r="C21" s="69">
        <f>5.67*2</f>
        <v>11.34</v>
      </c>
      <c r="D21" s="68" t="s">
        <v>17</v>
      </c>
      <c r="E21" s="9"/>
      <c r="F21" s="69"/>
      <c r="G21" s="70" t="s">
        <v>58</v>
      </c>
      <c r="H21" s="9" t="s">
        <v>43</v>
      </c>
    </row>
    <row r="22" ht="72" customHeight="1" spans="1:8">
      <c r="A22" s="68">
        <v>20</v>
      </c>
      <c r="B22" s="68" t="s">
        <v>59</v>
      </c>
      <c r="C22" s="69">
        <v>2</v>
      </c>
      <c r="D22" s="68" t="s">
        <v>24</v>
      </c>
      <c r="E22" s="9"/>
      <c r="F22" s="69"/>
      <c r="G22" s="70" t="s">
        <v>60</v>
      </c>
      <c r="H22" s="9" t="s">
        <v>43</v>
      </c>
    </row>
    <row r="23" customFormat="1" ht="65" customHeight="1" spans="1:8">
      <c r="A23" s="68">
        <v>21</v>
      </c>
      <c r="B23" s="68" t="s">
        <v>61</v>
      </c>
      <c r="C23" s="69">
        <v>38</v>
      </c>
      <c r="D23" s="68" t="s">
        <v>24</v>
      </c>
      <c r="E23" s="9"/>
      <c r="F23" s="69"/>
      <c r="G23" s="70" t="s">
        <v>62</v>
      </c>
      <c r="H23" s="9" t="s">
        <v>43</v>
      </c>
    </row>
    <row r="24" ht="142" customHeight="1" spans="1:8">
      <c r="A24" s="68">
        <v>22</v>
      </c>
      <c r="B24" s="68" t="s">
        <v>63</v>
      </c>
      <c r="C24" s="69">
        <f>0.82*2.1*2</f>
        <v>3.444</v>
      </c>
      <c r="D24" s="68" t="s">
        <v>17</v>
      </c>
      <c r="E24" s="9"/>
      <c r="F24" s="69"/>
      <c r="G24" s="70" t="s">
        <v>64</v>
      </c>
      <c r="H24" s="9" t="s">
        <v>43</v>
      </c>
    </row>
    <row r="25" ht="69" customHeight="1" spans="1:8">
      <c r="A25" s="68">
        <v>23</v>
      </c>
      <c r="B25" s="68" t="s">
        <v>34</v>
      </c>
      <c r="C25" s="69">
        <v>9.4</v>
      </c>
      <c r="D25" s="71" t="s">
        <v>21</v>
      </c>
      <c r="E25" s="9"/>
      <c r="F25" s="69"/>
      <c r="G25" s="70" t="s">
        <v>35</v>
      </c>
      <c r="H25" s="9" t="s">
        <v>43</v>
      </c>
    </row>
    <row r="26" ht="39" customHeight="1" spans="1:8">
      <c r="A26" s="68">
        <v>24</v>
      </c>
      <c r="B26" s="68" t="s">
        <v>36</v>
      </c>
      <c r="C26" s="69">
        <v>1</v>
      </c>
      <c r="D26" s="68" t="s">
        <v>37</v>
      </c>
      <c r="E26" s="9"/>
      <c r="F26" s="69"/>
      <c r="G26" s="70" t="s">
        <v>65</v>
      </c>
      <c r="H26" s="9" t="s">
        <v>43</v>
      </c>
    </row>
    <row r="27" ht="63" customHeight="1" spans="1:8">
      <c r="A27" s="68">
        <v>25</v>
      </c>
      <c r="B27" s="68" t="s">
        <v>66</v>
      </c>
      <c r="C27" s="69">
        <f>3*7.44</f>
        <v>22.32</v>
      </c>
      <c r="D27" s="71" t="s">
        <v>17</v>
      </c>
      <c r="E27" s="9"/>
      <c r="F27" s="69"/>
      <c r="G27" s="70" t="s">
        <v>67</v>
      </c>
      <c r="H27" s="9" t="s">
        <v>43</v>
      </c>
    </row>
    <row r="28" ht="63" customHeight="1" spans="1:8">
      <c r="A28" s="68">
        <v>26</v>
      </c>
      <c r="B28" s="68" t="s">
        <v>68</v>
      </c>
      <c r="C28" s="69">
        <f>2.5*6.93</f>
        <v>17.325</v>
      </c>
      <c r="D28" s="71" t="s">
        <v>17</v>
      </c>
      <c r="E28" s="9"/>
      <c r="F28" s="69"/>
      <c r="G28" s="70" t="s">
        <v>69</v>
      </c>
      <c r="H28" s="9" t="s">
        <v>43</v>
      </c>
    </row>
    <row r="29" ht="142" customHeight="1" spans="1:8">
      <c r="A29" s="68">
        <v>27</v>
      </c>
      <c r="B29" s="68" t="s">
        <v>29</v>
      </c>
      <c r="C29" s="69">
        <f>(7.44+2.15)*2</f>
        <v>19.18</v>
      </c>
      <c r="D29" s="68" t="s">
        <v>21</v>
      </c>
      <c r="E29" s="9"/>
      <c r="F29" s="69"/>
      <c r="G29" s="70" t="s">
        <v>70</v>
      </c>
      <c r="H29" s="9" t="s">
        <v>43</v>
      </c>
    </row>
    <row r="30" ht="107" customHeight="1" spans="1:8">
      <c r="A30" s="68">
        <v>28</v>
      </c>
      <c r="B30" s="68" t="s">
        <v>71</v>
      </c>
      <c r="C30" s="69">
        <v>27</v>
      </c>
      <c r="D30" s="68" t="s">
        <v>24</v>
      </c>
      <c r="E30" s="9"/>
      <c r="F30" s="69"/>
      <c r="G30" s="70" t="s">
        <v>72</v>
      </c>
      <c r="H30" s="9" t="s">
        <v>43</v>
      </c>
    </row>
    <row r="31" ht="64" customHeight="1" spans="1:8">
      <c r="A31" s="68">
        <v>29</v>
      </c>
      <c r="B31" s="68" t="s">
        <v>44</v>
      </c>
      <c r="C31" s="69">
        <v>1</v>
      </c>
      <c r="D31" s="68" t="s">
        <v>24</v>
      </c>
      <c r="E31" s="9"/>
      <c r="F31" s="69"/>
      <c r="G31" s="70" t="s">
        <v>73</v>
      </c>
      <c r="H31" s="9" t="s">
        <v>43</v>
      </c>
    </row>
    <row r="32" customFormat="1" ht="65" customHeight="1" spans="1:8">
      <c r="A32" s="68">
        <v>30</v>
      </c>
      <c r="B32" s="73" t="s">
        <v>46</v>
      </c>
      <c r="C32" s="69">
        <f>2.05*1.98</f>
        <v>4.059</v>
      </c>
      <c r="D32" s="73" t="s">
        <v>17</v>
      </c>
      <c r="E32" s="9"/>
      <c r="F32" s="69"/>
      <c r="G32" s="75" t="s">
        <v>47</v>
      </c>
      <c r="H32" s="9" t="s">
        <v>43</v>
      </c>
    </row>
    <row r="33" ht="59" customHeight="1" spans="1:8">
      <c r="A33" s="68">
        <v>31</v>
      </c>
      <c r="B33" s="68" t="s">
        <v>74</v>
      </c>
      <c r="C33" s="69">
        <v>1</v>
      </c>
      <c r="D33" s="68" t="s">
        <v>24</v>
      </c>
      <c r="E33" s="9"/>
      <c r="F33" s="69"/>
      <c r="G33" s="70" t="s">
        <v>33</v>
      </c>
      <c r="H33" s="9" t="s">
        <v>43</v>
      </c>
    </row>
    <row r="34" customFormat="1" ht="56" customHeight="1" spans="1:8">
      <c r="A34" s="68">
        <v>32</v>
      </c>
      <c r="B34" s="68" t="s">
        <v>44</v>
      </c>
      <c r="C34" s="69">
        <v>1</v>
      </c>
      <c r="D34" s="68" t="s">
        <v>24</v>
      </c>
      <c r="E34" s="9"/>
      <c r="F34" s="69"/>
      <c r="G34" s="70" t="s">
        <v>75</v>
      </c>
      <c r="H34" s="9" t="s">
        <v>76</v>
      </c>
    </row>
    <row r="35" customFormat="1" ht="66" customHeight="1" spans="1:8">
      <c r="A35" s="68">
        <v>33</v>
      </c>
      <c r="B35" s="73" t="s">
        <v>46</v>
      </c>
      <c r="C35" s="69">
        <f>1.96*1.84</f>
        <v>3.6064</v>
      </c>
      <c r="D35" s="73" t="s">
        <v>17</v>
      </c>
      <c r="E35" s="9"/>
      <c r="F35" s="69"/>
      <c r="G35" s="75" t="s">
        <v>47</v>
      </c>
      <c r="H35" s="9" t="s">
        <v>76</v>
      </c>
    </row>
    <row r="36" customFormat="1" ht="98" customHeight="1" spans="1:8">
      <c r="A36" s="68">
        <v>34</v>
      </c>
      <c r="B36" s="68" t="s">
        <v>77</v>
      </c>
      <c r="C36" s="69">
        <v>1</v>
      </c>
      <c r="D36" s="68" t="s">
        <v>24</v>
      </c>
      <c r="E36" s="9"/>
      <c r="F36" s="69"/>
      <c r="G36" s="70" t="s">
        <v>78</v>
      </c>
      <c r="H36" s="9" t="s">
        <v>76</v>
      </c>
    </row>
    <row r="37" customFormat="1" ht="114" customHeight="1" spans="1:8">
      <c r="A37" s="68">
        <v>35</v>
      </c>
      <c r="B37" s="68" t="s">
        <v>41</v>
      </c>
      <c r="C37" s="69">
        <v>1</v>
      </c>
      <c r="D37" s="68" t="s">
        <v>24</v>
      </c>
      <c r="E37" s="9"/>
      <c r="F37" s="69"/>
      <c r="G37" s="70" t="s">
        <v>42</v>
      </c>
      <c r="H37" s="9" t="s">
        <v>76</v>
      </c>
    </row>
    <row r="38" customFormat="1" ht="42" customHeight="1" spans="1:8">
      <c r="A38" s="68">
        <v>36</v>
      </c>
      <c r="B38" s="68" t="s">
        <v>44</v>
      </c>
      <c r="C38" s="69">
        <v>1</v>
      </c>
      <c r="D38" s="68" t="s">
        <v>24</v>
      </c>
      <c r="E38" s="9"/>
      <c r="F38" s="69"/>
      <c r="G38" s="70" t="s">
        <v>79</v>
      </c>
      <c r="H38" s="9" t="s">
        <v>76</v>
      </c>
    </row>
    <row r="39" customFormat="1" ht="84" customHeight="1" spans="1:8">
      <c r="A39" s="68">
        <v>37</v>
      </c>
      <c r="B39" s="73" t="s">
        <v>46</v>
      </c>
      <c r="C39" s="69">
        <f>2.55*2.4-2.55*1.29</f>
        <v>2.8305</v>
      </c>
      <c r="D39" s="73" t="s">
        <v>17</v>
      </c>
      <c r="E39" s="9"/>
      <c r="F39" s="69"/>
      <c r="G39" s="75" t="s">
        <v>47</v>
      </c>
      <c r="H39" s="9" t="s">
        <v>76</v>
      </c>
    </row>
    <row r="40" customFormat="1" ht="126" customHeight="1" spans="1:8">
      <c r="A40" s="68">
        <v>38</v>
      </c>
      <c r="B40" s="68" t="s">
        <v>41</v>
      </c>
      <c r="C40" s="69">
        <v>1</v>
      </c>
      <c r="D40" s="68" t="s">
        <v>24</v>
      </c>
      <c r="E40" s="9"/>
      <c r="F40" s="69"/>
      <c r="G40" s="70" t="s">
        <v>42</v>
      </c>
      <c r="H40" s="9" t="s">
        <v>76</v>
      </c>
    </row>
    <row r="41" customFormat="1" ht="41" customHeight="1" spans="1:8">
      <c r="A41" s="68">
        <v>39</v>
      </c>
      <c r="B41" s="68" t="s">
        <v>44</v>
      </c>
      <c r="C41" s="69">
        <v>1</v>
      </c>
      <c r="D41" s="68" t="s">
        <v>24</v>
      </c>
      <c r="E41" s="9"/>
      <c r="F41" s="69"/>
      <c r="G41" s="70" t="s">
        <v>80</v>
      </c>
      <c r="H41" s="9" t="s">
        <v>76</v>
      </c>
    </row>
    <row r="42" customFormat="1" ht="63" customHeight="1" spans="1:8">
      <c r="A42" s="68">
        <v>40</v>
      </c>
      <c r="B42" s="73" t="s">
        <v>46</v>
      </c>
      <c r="C42" s="69">
        <f>3.77*1.96</f>
        <v>7.3892</v>
      </c>
      <c r="D42" s="73" t="s">
        <v>17</v>
      </c>
      <c r="E42" s="9"/>
      <c r="F42" s="69"/>
      <c r="G42" s="75" t="s">
        <v>47</v>
      </c>
      <c r="H42" s="9" t="s">
        <v>76</v>
      </c>
    </row>
    <row r="43" customFormat="1" ht="142" customHeight="1" spans="1:8">
      <c r="A43" s="68">
        <v>42</v>
      </c>
      <c r="B43" s="68" t="s">
        <v>81</v>
      </c>
      <c r="C43" s="69">
        <v>16</v>
      </c>
      <c r="D43" s="68" t="s">
        <v>24</v>
      </c>
      <c r="E43" s="9"/>
      <c r="F43" s="69"/>
      <c r="G43" s="70" t="s">
        <v>62</v>
      </c>
      <c r="H43" s="9" t="s">
        <v>76</v>
      </c>
    </row>
    <row r="44" customFormat="1" ht="49" customHeight="1" spans="1:8">
      <c r="A44" s="68">
        <v>43</v>
      </c>
      <c r="B44" s="68" t="s">
        <v>55</v>
      </c>
      <c r="C44" s="69">
        <v>13.15</v>
      </c>
      <c r="D44" s="73" t="s">
        <v>17</v>
      </c>
      <c r="E44" s="9"/>
      <c r="F44" s="69"/>
      <c r="G44" s="70" t="s">
        <v>82</v>
      </c>
      <c r="H44" s="9" t="s">
        <v>83</v>
      </c>
    </row>
    <row r="45" customFormat="1" ht="58" customHeight="1" spans="1:8">
      <c r="A45" s="68">
        <v>44</v>
      </c>
      <c r="B45" s="73" t="s">
        <v>46</v>
      </c>
      <c r="C45" s="69">
        <f>4.7*2.95</f>
        <v>13.865</v>
      </c>
      <c r="D45" s="73" t="s">
        <v>17</v>
      </c>
      <c r="E45" s="9"/>
      <c r="F45" s="69"/>
      <c r="G45" s="75" t="s">
        <v>84</v>
      </c>
      <c r="H45" s="9" t="s">
        <v>83</v>
      </c>
    </row>
    <row r="46" customFormat="1" ht="43" customHeight="1" spans="1:8">
      <c r="A46" s="68">
        <v>45</v>
      </c>
      <c r="B46" s="68" t="s">
        <v>85</v>
      </c>
      <c r="C46" s="69">
        <v>4.7</v>
      </c>
      <c r="D46" s="68" t="s">
        <v>21</v>
      </c>
      <c r="E46" s="9"/>
      <c r="F46" s="69"/>
      <c r="G46" s="70" t="s">
        <v>86</v>
      </c>
      <c r="H46" s="9" t="s">
        <v>83</v>
      </c>
    </row>
    <row r="47" customFormat="1" ht="112" customHeight="1" spans="1:8">
      <c r="A47" s="68">
        <v>46</v>
      </c>
      <c r="B47" s="68" t="s">
        <v>87</v>
      </c>
      <c r="C47" s="69">
        <v>1</v>
      </c>
      <c r="D47" s="68" t="s">
        <v>88</v>
      </c>
      <c r="E47" s="9"/>
      <c r="F47" s="69"/>
      <c r="G47" s="70" t="s">
        <v>49</v>
      </c>
      <c r="H47" s="9" t="s">
        <v>83</v>
      </c>
    </row>
    <row r="48" customFormat="1" ht="52" customHeight="1" spans="1:8">
      <c r="A48" s="68">
        <v>47</v>
      </c>
      <c r="B48" s="68" t="s">
        <v>89</v>
      </c>
      <c r="C48" s="69">
        <v>1</v>
      </c>
      <c r="D48" s="68" t="s">
        <v>88</v>
      </c>
      <c r="E48" s="9"/>
      <c r="F48" s="69"/>
      <c r="G48" s="70" t="s">
        <v>90</v>
      </c>
      <c r="H48" s="9" t="s">
        <v>83</v>
      </c>
    </row>
    <row r="49" customFormat="1" ht="106" customHeight="1" spans="1:8">
      <c r="A49" s="68">
        <v>48</v>
      </c>
      <c r="B49" s="68" t="s">
        <v>41</v>
      </c>
      <c r="C49" s="69">
        <v>1</v>
      </c>
      <c r="D49" s="68" t="s">
        <v>24</v>
      </c>
      <c r="E49" s="9"/>
      <c r="F49" s="69"/>
      <c r="G49" s="70" t="s">
        <v>42</v>
      </c>
      <c r="H49" s="9" t="s">
        <v>91</v>
      </c>
    </row>
    <row r="50" customFormat="1" ht="37" customHeight="1" spans="1:8">
      <c r="A50" s="68">
        <v>49</v>
      </c>
      <c r="B50" s="68" t="s">
        <v>44</v>
      </c>
      <c r="C50" s="69">
        <v>1</v>
      </c>
      <c r="D50" s="68" t="s">
        <v>24</v>
      </c>
      <c r="E50" s="9"/>
      <c r="F50" s="69"/>
      <c r="G50" s="70" t="s">
        <v>92</v>
      </c>
      <c r="H50" s="9" t="s">
        <v>91</v>
      </c>
    </row>
    <row r="51" customFormat="1" ht="57" customHeight="1" spans="1:8">
      <c r="A51" s="68">
        <v>50</v>
      </c>
      <c r="B51" s="73" t="s">
        <v>46</v>
      </c>
      <c r="C51" s="69">
        <f>4.67*1.96</f>
        <v>9.1532</v>
      </c>
      <c r="D51" s="73" t="s">
        <v>17</v>
      </c>
      <c r="E51" s="9"/>
      <c r="F51" s="69"/>
      <c r="G51" s="75" t="s">
        <v>47</v>
      </c>
      <c r="H51" s="9" t="s">
        <v>91</v>
      </c>
    </row>
    <row r="52" customFormat="1" ht="52" customHeight="1" spans="1:8">
      <c r="A52" s="68">
        <v>52</v>
      </c>
      <c r="B52" s="68" t="s">
        <v>44</v>
      </c>
      <c r="C52" s="69">
        <v>1</v>
      </c>
      <c r="D52" s="68" t="s">
        <v>24</v>
      </c>
      <c r="E52" s="9"/>
      <c r="F52" s="69"/>
      <c r="G52" s="70" t="s">
        <v>93</v>
      </c>
      <c r="H52" s="9" t="s">
        <v>91</v>
      </c>
    </row>
    <row r="53" customFormat="1" ht="65" customHeight="1" spans="1:8">
      <c r="A53" s="68">
        <v>53</v>
      </c>
      <c r="B53" s="73" t="s">
        <v>46</v>
      </c>
      <c r="C53" s="69">
        <f>2.58*3.72</f>
        <v>9.5976</v>
      </c>
      <c r="D53" s="73" t="s">
        <v>17</v>
      </c>
      <c r="E53" s="9"/>
      <c r="F53" s="69"/>
      <c r="G53" s="75" t="s">
        <v>47</v>
      </c>
      <c r="H53" s="9" t="s">
        <v>91</v>
      </c>
    </row>
    <row r="54" customFormat="1" ht="208" customHeight="1" spans="1:8">
      <c r="A54" s="68">
        <v>54</v>
      </c>
      <c r="B54" s="68" t="s">
        <v>94</v>
      </c>
      <c r="C54" s="69">
        <v>1</v>
      </c>
      <c r="D54" s="68" t="s">
        <v>88</v>
      </c>
      <c r="E54" s="9"/>
      <c r="F54" s="69"/>
      <c r="G54" s="70" t="s">
        <v>95</v>
      </c>
      <c r="H54" s="9" t="s">
        <v>91</v>
      </c>
    </row>
    <row r="55" customFormat="1" ht="38" customHeight="1" spans="1:8">
      <c r="A55" s="68">
        <v>55</v>
      </c>
      <c r="B55" s="68" t="s">
        <v>44</v>
      </c>
      <c r="C55" s="69">
        <v>1</v>
      </c>
      <c r="D55" s="68" t="s">
        <v>24</v>
      </c>
      <c r="E55" s="9"/>
      <c r="F55" s="69"/>
      <c r="G55" s="70" t="s">
        <v>96</v>
      </c>
      <c r="H55" s="9" t="s">
        <v>97</v>
      </c>
    </row>
    <row r="56" customFormat="1" ht="67" customHeight="1" spans="1:8">
      <c r="A56" s="68">
        <v>56</v>
      </c>
      <c r="B56" s="73" t="s">
        <v>46</v>
      </c>
      <c r="C56" s="69">
        <f>2.58*2.02</f>
        <v>5.2116</v>
      </c>
      <c r="D56" s="73" t="s">
        <v>17</v>
      </c>
      <c r="E56" s="9"/>
      <c r="F56" s="69"/>
      <c r="G56" s="75" t="s">
        <v>47</v>
      </c>
      <c r="H56" s="9" t="s">
        <v>97</v>
      </c>
    </row>
    <row r="57" customFormat="1" ht="142" customHeight="1" spans="1:8">
      <c r="A57" s="68">
        <v>57</v>
      </c>
      <c r="B57" s="68" t="s">
        <v>94</v>
      </c>
      <c r="C57" s="69">
        <v>1</v>
      </c>
      <c r="D57" s="68" t="s">
        <v>88</v>
      </c>
      <c r="E57" s="9"/>
      <c r="F57" s="69"/>
      <c r="G57" s="70" t="s">
        <v>98</v>
      </c>
      <c r="H57" s="9" t="s">
        <v>97</v>
      </c>
    </row>
    <row r="58" customFormat="1" ht="117" customHeight="1" spans="1:8">
      <c r="A58" s="68">
        <v>58</v>
      </c>
      <c r="B58" s="68" t="s">
        <v>41</v>
      </c>
      <c r="C58" s="69">
        <v>1</v>
      </c>
      <c r="D58" s="68" t="s">
        <v>24</v>
      </c>
      <c r="E58" s="9"/>
      <c r="F58" s="69"/>
      <c r="G58" s="70" t="s">
        <v>42</v>
      </c>
      <c r="H58" s="9" t="s">
        <v>97</v>
      </c>
    </row>
    <row r="59" customFormat="1" ht="37" customHeight="1" spans="1:8">
      <c r="A59" s="68">
        <v>59</v>
      </c>
      <c r="B59" s="68" t="s">
        <v>44</v>
      </c>
      <c r="C59" s="69">
        <v>1</v>
      </c>
      <c r="D59" s="68" t="s">
        <v>24</v>
      </c>
      <c r="E59" s="9"/>
      <c r="F59" s="69"/>
      <c r="G59" s="70" t="s">
        <v>99</v>
      </c>
      <c r="H59" s="9" t="s">
        <v>97</v>
      </c>
    </row>
    <row r="60" customFormat="1" ht="47" customHeight="1" spans="1:8">
      <c r="A60" s="68">
        <v>60</v>
      </c>
      <c r="B60" s="68" t="s">
        <v>100</v>
      </c>
      <c r="C60" s="69">
        <f>3.31*1.49</f>
        <v>4.9319</v>
      </c>
      <c r="D60" s="71" t="s">
        <v>17</v>
      </c>
      <c r="E60" s="9"/>
      <c r="F60" s="69"/>
      <c r="G60" s="70" t="s">
        <v>101</v>
      </c>
      <c r="H60" s="9" t="s">
        <v>97</v>
      </c>
    </row>
    <row r="61" customFormat="1" ht="120" customHeight="1" spans="1:8">
      <c r="A61" s="68">
        <v>61</v>
      </c>
      <c r="B61" s="68" t="s">
        <v>41</v>
      </c>
      <c r="C61" s="69">
        <v>1</v>
      </c>
      <c r="D61" s="68" t="s">
        <v>24</v>
      </c>
      <c r="E61" s="9"/>
      <c r="F61" s="69"/>
      <c r="G61" s="70" t="s">
        <v>42</v>
      </c>
      <c r="H61" s="9" t="s">
        <v>102</v>
      </c>
    </row>
    <row r="62" customFormat="1" ht="58" customHeight="1" spans="1:8">
      <c r="A62" s="68">
        <v>62</v>
      </c>
      <c r="B62" s="68" t="s">
        <v>44</v>
      </c>
      <c r="C62" s="69">
        <v>1</v>
      </c>
      <c r="D62" s="68" t="s">
        <v>24</v>
      </c>
      <c r="E62" s="9"/>
      <c r="F62" s="69"/>
      <c r="G62" s="70" t="s">
        <v>103</v>
      </c>
      <c r="H62" s="9" t="s">
        <v>102</v>
      </c>
    </row>
    <row r="63" customFormat="1" ht="66" customHeight="1" spans="1:8">
      <c r="A63" s="68">
        <v>63</v>
      </c>
      <c r="B63" s="73" t="s">
        <v>46</v>
      </c>
      <c r="C63" s="69">
        <f>1.96*3.175</f>
        <v>6.223</v>
      </c>
      <c r="D63" s="73" t="s">
        <v>17</v>
      </c>
      <c r="E63" s="9"/>
      <c r="F63" s="69"/>
      <c r="G63" s="75" t="s">
        <v>47</v>
      </c>
      <c r="H63" s="9" t="s">
        <v>102</v>
      </c>
    </row>
    <row r="64" customFormat="1" ht="105" customHeight="1" spans="1:8">
      <c r="A64" s="68">
        <v>64</v>
      </c>
      <c r="B64" s="68" t="s">
        <v>41</v>
      </c>
      <c r="C64" s="69">
        <v>1</v>
      </c>
      <c r="D64" s="68" t="s">
        <v>24</v>
      </c>
      <c r="E64" s="9"/>
      <c r="F64" s="69"/>
      <c r="G64" s="70" t="s">
        <v>42</v>
      </c>
      <c r="H64" s="9" t="s">
        <v>102</v>
      </c>
    </row>
    <row r="65" customFormat="1" ht="40" customHeight="1" spans="1:8">
      <c r="A65" s="68">
        <v>65</v>
      </c>
      <c r="B65" s="68" t="s">
        <v>44</v>
      </c>
      <c r="C65" s="69">
        <v>1</v>
      </c>
      <c r="D65" s="68" t="s">
        <v>24</v>
      </c>
      <c r="E65" s="9"/>
      <c r="F65" s="69"/>
      <c r="G65" s="70" t="s">
        <v>104</v>
      </c>
      <c r="H65" s="9" t="s">
        <v>102</v>
      </c>
    </row>
    <row r="66" customFormat="1" ht="72" customHeight="1" spans="1:8">
      <c r="A66" s="68">
        <v>66</v>
      </c>
      <c r="B66" s="73" t="s">
        <v>46</v>
      </c>
      <c r="C66" s="69">
        <f>2.79*1.14+5.34*1.98</f>
        <v>13.7538</v>
      </c>
      <c r="D66" s="73" t="s">
        <v>17</v>
      </c>
      <c r="E66" s="9"/>
      <c r="F66" s="69"/>
      <c r="G66" s="75" t="s">
        <v>47</v>
      </c>
      <c r="H66" s="9" t="s">
        <v>102</v>
      </c>
    </row>
    <row r="67" customFormat="1" ht="67" customHeight="1" spans="1:8">
      <c r="A67" s="68">
        <v>67</v>
      </c>
      <c r="B67" s="68" t="s">
        <v>105</v>
      </c>
      <c r="C67" s="69">
        <v>1</v>
      </c>
      <c r="D67" s="68" t="s">
        <v>24</v>
      </c>
      <c r="E67" s="9"/>
      <c r="F67" s="69"/>
      <c r="G67" s="70" t="s">
        <v>33</v>
      </c>
      <c r="H67" s="9" t="s">
        <v>102</v>
      </c>
    </row>
    <row r="68" customFormat="1" ht="68" customHeight="1" spans="1:8">
      <c r="A68" s="68">
        <v>68</v>
      </c>
      <c r="B68" s="68" t="s">
        <v>106</v>
      </c>
      <c r="C68" s="69">
        <v>1</v>
      </c>
      <c r="D68" s="68" t="s">
        <v>24</v>
      </c>
      <c r="E68" s="9"/>
      <c r="F68" s="69"/>
      <c r="G68" s="70" t="s">
        <v>107</v>
      </c>
      <c r="H68" s="9" t="s">
        <v>108</v>
      </c>
    </row>
    <row r="69" customFormat="1" ht="76" customHeight="1" spans="1:8">
      <c r="A69" s="68">
        <v>69</v>
      </c>
      <c r="B69" s="68" t="s">
        <v>109</v>
      </c>
      <c r="C69" s="69">
        <v>1</v>
      </c>
      <c r="D69" s="68" t="s">
        <v>24</v>
      </c>
      <c r="E69" s="9"/>
      <c r="F69" s="69"/>
      <c r="G69" s="70" t="s">
        <v>107</v>
      </c>
      <c r="H69" s="9" t="s">
        <v>108</v>
      </c>
    </row>
    <row r="70" customFormat="1" ht="82" customHeight="1" spans="1:8">
      <c r="A70" s="68">
        <v>70</v>
      </c>
      <c r="B70" s="68" t="s">
        <v>81</v>
      </c>
      <c r="C70" s="69">
        <v>26</v>
      </c>
      <c r="D70" s="68" t="s">
        <v>24</v>
      </c>
      <c r="E70" s="9"/>
      <c r="F70" s="69"/>
      <c r="G70" s="70" t="s">
        <v>62</v>
      </c>
      <c r="H70" s="9" t="s">
        <v>108</v>
      </c>
    </row>
    <row r="71" customFormat="1" ht="71" customHeight="1" spans="1:8">
      <c r="A71" s="68">
        <v>71</v>
      </c>
      <c r="B71" s="68" t="s">
        <v>110</v>
      </c>
      <c r="C71" s="69">
        <v>11</v>
      </c>
      <c r="D71" s="68" t="s">
        <v>24</v>
      </c>
      <c r="E71" s="9"/>
      <c r="F71" s="69"/>
      <c r="G71" s="70" t="s">
        <v>111</v>
      </c>
      <c r="H71" s="9" t="s">
        <v>108</v>
      </c>
    </row>
    <row r="72" customFormat="1" ht="58" customHeight="1" spans="1:8">
      <c r="A72" s="68">
        <v>72</v>
      </c>
      <c r="B72" s="68" t="s">
        <v>105</v>
      </c>
      <c r="C72" s="69">
        <v>1</v>
      </c>
      <c r="D72" s="68" t="s">
        <v>24</v>
      </c>
      <c r="E72" s="9"/>
      <c r="F72" s="69"/>
      <c r="G72" s="70" t="s">
        <v>33</v>
      </c>
      <c r="H72" s="9" t="s">
        <v>108</v>
      </c>
    </row>
    <row r="73" customFormat="1" ht="93" customHeight="1" spans="1:8">
      <c r="A73" s="68">
        <v>73</v>
      </c>
      <c r="B73" s="68" t="s">
        <v>61</v>
      </c>
      <c r="C73" s="69">
        <v>4</v>
      </c>
      <c r="D73" s="68" t="s">
        <v>24</v>
      </c>
      <c r="E73" s="9"/>
      <c r="F73" s="69"/>
      <c r="G73" s="70" t="s">
        <v>62</v>
      </c>
      <c r="H73" s="9" t="s">
        <v>108</v>
      </c>
    </row>
    <row r="74" customFormat="1" ht="43" customHeight="1" spans="1:8">
      <c r="A74" s="68">
        <v>74</v>
      </c>
      <c r="B74" s="68" t="s">
        <v>44</v>
      </c>
      <c r="C74" s="69">
        <v>1</v>
      </c>
      <c r="D74" s="68" t="s">
        <v>24</v>
      </c>
      <c r="E74" s="9"/>
      <c r="F74" s="69"/>
      <c r="G74" s="70" t="s">
        <v>112</v>
      </c>
      <c r="H74" s="9" t="s">
        <v>108</v>
      </c>
    </row>
    <row r="75" customFormat="1" ht="61" customHeight="1" spans="1:8">
      <c r="A75" s="68">
        <v>75</v>
      </c>
      <c r="B75" s="73" t="s">
        <v>46</v>
      </c>
      <c r="C75" s="69">
        <f>3.52*1.99</f>
        <v>7.0048</v>
      </c>
      <c r="D75" s="73" t="s">
        <v>17</v>
      </c>
      <c r="E75" s="9"/>
      <c r="F75" s="69"/>
      <c r="G75" s="75" t="s">
        <v>47</v>
      </c>
      <c r="H75" s="9" t="s">
        <v>108</v>
      </c>
    </row>
    <row r="76" customFormat="1" ht="43" customHeight="1" spans="1:8">
      <c r="A76" s="68">
        <v>76</v>
      </c>
      <c r="B76" s="68" t="s">
        <v>113</v>
      </c>
      <c r="C76" s="69">
        <v>1</v>
      </c>
      <c r="D76" s="68" t="s">
        <v>88</v>
      </c>
      <c r="E76" s="9"/>
      <c r="F76" s="69"/>
      <c r="G76" s="70" t="s">
        <v>114</v>
      </c>
      <c r="H76" s="9" t="s">
        <v>108</v>
      </c>
    </row>
    <row r="77" customFormat="1" ht="99" customHeight="1" spans="1:8">
      <c r="A77" s="68">
        <v>77</v>
      </c>
      <c r="B77" s="68" t="s">
        <v>109</v>
      </c>
      <c r="C77" s="69">
        <v>1</v>
      </c>
      <c r="D77" s="68" t="s">
        <v>24</v>
      </c>
      <c r="E77" s="9"/>
      <c r="F77" s="69"/>
      <c r="G77" s="70" t="s">
        <v>107</v>
      </c>
      <c r="H77" s="9" t="s">
        <v>108</v>
      </c>
    </row>
    <row r="78" ht="92" customHeight="1" spans="1:8">
      <c r="A78" s="68">
        <v>78</v>
      </c>
      <c r="B78" s="68" t="s">
        <v>115</v>
      </c>
      <c r="C78" s="69">
        <v>87</v>
      </c>
      <c r="D78" s="68" t="s">
        <v>37</v>
      </c>
      <c r="E78" s="9"/>
      <c r="F78" s="69"/>
      <c r="G78" s="70" t="s">
        <v>116</v>
      </c>
      <c r="H78" s="68"/>
    </row>
    <row r="79" ht="35" customHeight="1" spans="1:8">
      <c r="A79" s="68">
        <v>79</v>
      </c>
      <c r="B79" s="68" t="s">
        <v>3</v>
      </c>
      <c r="C79" s="69"/>
      <c r="D79" s="68"/>
      <c r="E79" s="9"/>
      <c r="F79" s="69"/>
      <c r="G79" s="70"/>
      <c r="H79" s="68"/>
    </row>
    <row r="80" ht="31" customHeight="1" spans="1:8">
      <c r="A80" s="68" t="s">
        <v>117</v>
      </c>
      <c r="B80" s="68"/>
      <c r="C80" s="69"/>
      <c r="D80" s="68"/>
      <c r="E80" s="9"/>
      <c r="F80" s="69"/>
      <c r="G80" s="70"/>
      <c r="H80" s="68"/>
    </row>
    <row r="81" ht="47" customHeight="1" spans="1:8">
      <c r="A81" s="68">
        <v>1</v>
      </c>
      <c r="B81" s="68" t="s">
        <v>55</v>
      </c>
      <c r="C81" s="69">
        <f>3*4</f>
        <v>12</v>
      </c>
      <c r="D81" s="73" t="s">
        <v>17</v>
      </c>
      <c r="E81" s="9"/>
      <c r="F81" s="69"/>
      <c r="G81" s="70" t="s">
        <v>67</v>
      </c>
      <c r="H81" s="9" t="s">
        <v>118</v>
      </c>
    </row>
    <row r="82" ht="67" customHeight="1" spans="1:8">
      <c r="A82" s="68">
        <v>2</v>
      </c>
      <c r="B82" s="73" t="s">
        <v>46</v>
      </c>
      <c r="C82" s="69">
        <f>3*4</f>
        <v>12</v>
      </c>
      <c r="D82" s="73" t="s">
        <v>17</v>
      </c>
      <c r="E82" s="9"/>
      <c r="F82" s="69"/>
      <c r="G82" s="75" t="s">
        <v>47</v>
      </c>
      <c r="H82" s="9" t="s">
        <v>118</v>
      </c>
    </row>
    <row r="83" ht="63" customHeight="1" spans="1:8">
      <c r="A83" s="68">
        <v>3</v>
      </c>
      <c r="B83" s="68" t="s">
        <v>50</v>
      </c>
      <c r="C83" s="69">
        <v>4</v>
      </c>
      <c r="D83" s="68" t="s">
        <v>37</v>
      </c>
      <c r="E83" s="9"/>
      <c r="F83" s="69"/>
      <c r="G83" s="70" t="s">
        <v>51</v>
      </c>
      <c r="H83" s="9" t="s">
        <v>118</v>
      </c>
    </row>
    <row r="84" ht="60" customHeight="1" spans="1:8">
      <c r="A84" s="68">
        <v>4</v>
      </c>
      <c r="B84" s="68" t="s">
        <v>20</v>
      </c>
      <c r="C84" s="69">
        <f>1.6*4+0.73*4+5.58</f>
        <v>14.9</v>
      </c>
      <c r="D84" s="68" t="s">
        <v>21</v>
      </c>
      <c r="E84" s="9"/>
      <c r="F84" s="69"/>
      <c r="G84" s="70" t="s">
        <v>22</v>
      </c>
      <c r="H84" s="9" t="s">
        <v>118</v>
      </c>
    </row>
    <row r="85" customFormat="1" ht="62" customHeight="1" spans="1:8">
      <c r="A85" s="68">
        <v>5</v>
      </c>
      <c r="B85" s="68" t="s">
        <v>29</v>
      </c>
      <c r="C85" s="69">
        <f>(6+0.73)*4</f>
        <v>26.92</v>
      </c>
      <c r="D85" s="68" t="s">
        <v>21</v>
      </c>
      <c r="E85" s="9"/>
      <c r="F85" s="69"/>
      <c r="G85" s="70" t="s">
        <v>119</v>
      </c>
      <c r="H85" s="9" t="s">
        <v>118</v>
      </c>
    </row>
    <row r="86" ht="59" customHeight="1" spans="1:8">
      <c r="A86" s="68">
        <v>6</v>
      </c>
      <c r="B86" s="68" t="s">
        <v>120</v>
      </c>
      <c r="C86" s="69">
        <f>0.73*3*4</f>
        <v>8.76</v>
      </c>
      <c r="D86" s="73" t="s">
        <v>17</v>
      </c>
      <c r="E86" s="9"/>
      <c r="F86" s="69"/>
      <c r="G86" s="70" t="s">
        <v>121</v>
      </c>
      <c r="H86" s="9" t="s">
        <v>118</v>
      </c>
    </row>
    <row r="87" ht="59" customHeight="1" spans="1:8">
      <c r="A87" s="68">
        <v>7</v>
      </c>
      <c r="B87" s="68" t="s">
        <v>100</v>
      </c>
      <c r="C87" s="69">
        <f>16.4-2.43</f>
        <v>13.97</v>
      </c>
      <c r="D87" s="73" t="s">
        <v>17</v>
      </c>
      <c r="E87" s="9"/>
      <c r="F87" s="69"/>
      <c r="G87" s="70" t="s">
        <v>101</v>
      </c>
      <c r="H87" s="9" t="s">
        <v>118</v>
      </c>
    </row>
    <row r="88" ht="64" customHeight="1" spans="1:8">
      <c r="A88" s="68">
        <v>8</v>
      </c>
      <c r="B88" s="68" t="s">
        <v>29</v>
      </c>
      <c r="C88" s="69">
        <v>3</v>
      </c>
      <c r="D88" s="68" t="s">
        <v>21</v>
      </c>
      <c r="E88" s="9"/>
      <c r="F88" s="69"/>
      <c r="G88" s="70" t="s">
        <v>122</v>
      </c>
      <c r="H88" s="9" t="s">
        <v>118</v>
      </c>
    </row>
    <row r="89" ht="80" customHeight="1" spans="1:8">
      <c r="A89" s="68">
        <v>9</v>
      </c>
      <c r="B89" s="68" t="s">
        <v>71</v>
      </c>
      <c r="C89" s="69">
        <v>1</v>
      </c>
      <c r="D89" s="68" t="s">
        <v>24</v>
      </c>
      <c r="E89" s="9"/>
      <c r="F89" s="69"/>
      <c r="G89" s="70" t="s">
        <v>72</v>
      </c>
      <c r="H89" s="9" t="s">
        <v>118</v>
      </c>
    </row>
    <row r="90" ht="50" customHeight="1" spans="1:8">
      <c r="A90" s="68">
        <v>10</v>
      </c>
      <c r="B90" s="68" t="s">
        <v>123</v>
      </c>
      <c r="C90" s="69">
        <v>4</v>
      </c>
      <c r="D90" s="68" t="s">
        <v>24</v>
      </c>
      <c r="E90" s="9"/>
      <c r="F90" s="69"/>
      <c r="G90" s="70" t="s">
        <v>124</v>
      </c>
      <c r="H90" s="9" t="s">
        <v>118</v>
      </c>
    </row>
    <row r="91" customFormat="1" ht="46" customHeight="1" spans="1:8">
      <c r="A91" s="68">
        <v>11</v>
      </c>
      <c r="B91" s="68" t="s">
        <v>125</v>
      </c>
      <c r="C91" s="69">
        <v>1</v>
      </c>
      <c r="D91" s="68" t="s">
        <v>88</v>
      </c>
      <c r="E91" s="9"/>
      <c r="F91" s="69"/>
      <c r="G91" s="70" t="s">
        <v>126</v>
      </c>
      <c r="H91" s="9" t="s">
        <v>118</v>
      </c>
    </row>
    <row r="92" customFormat="1" ht="57" customHeight="1" spans="1:8">
      <c r="A92" s="68">
        <v>12</v>
      </c>
      <c r="B92" s="68" t="s">
        <v>61</v>
      </c>
      <c r="C92" s="69">
        <v>11</v>
      </c>
      <c r="D92" s="68" t="s">
        <v>24</v>
      </c>
      <c r="E92" s="9"/>
      <c r="F92" s="69"/>
      <c r="G92" s="70" t="s">
        <v>62</v>
      </c>
      <c r="H92" s="9" t="s">
        <v>118</v>
      </c>
    </row>
    <row r="93" ht="59" customHeight="1" spans="1:8">
      <c r="A93" s="68">
        <v>13</v>
      </c>
      <c r="B93" s="68" t="s">
        <v>81</v>
      </c>
      <c r="C93" s="69">
        <v>34</v>
      </c>
      <c r="D93" s="68" t="s">
        <v>24</v>
      </c>
      <c r="E93" s="9"/>
      <c r="F93" s="69"/>
      <c r="G93" s="70" t="s">
        <v>62</v>
      </c>
      <c r="H93" s="9" t="s">
        <v>118</v>
      </c>
    </row>
    <row r="94" ht="61" customHeight="1" spans="1:8">
      <c r="A94" s="68">
        <v>14</v>
      </c>
      <c r="B94" s="68" t="s">
        <v>127</v>
      </c>
      <c r="C94" s="69">
        <f>4.7*3</f>
        <v>14.1</v>
      </c>
      <c r="D94" s="71" t="s">
        <v>17</v>
      </c>
      <c r="E94" s="9"/>
      <c r="F94" s="69"/>
      <c r="G94" s="70" t="s">
        <v>128</v>
      </c>
      <c r="H94" s="9" t="s">
        <v>129</v>
      </c>
    </row>
    <row r="95" ht="43" customHeight="1" spans="1:8">
      <c r="A95" s="68">
        <v>15</v>
      </c>
      <c r="B95" s="68" t="s">
        <v>130</v>
      </c>
      <c r="C95" s="69">
        <f>4.7*3</f>
        <v>14.1</v>
      </c>
      <c r="D95" s="73" t="s">
        <v>17</v>
      </c>
      <c r="E95" s="9"/>
      <c r="F95" s="69"/>
      <c r="G95" s="70" t="s">
        <v>131</v>
      </c>
      <c r="H95" s="9" t="s">
        <v>129</v>
      </c>
    </row>
    <row r="96" ht="45" customHeight="1" spans="1:8">
      <c r="A96" s="68">
        <v>16</v>
      </c>
      <c r="B96" s="68" t="s">
        <v>132</v>
      </c>
      <c r="C96" s="69">
        <v>1</v>
      </c>
      <c r="D96" s="68" t="s">
        <v>133</v>
      </c>
      <c r="E96" s="9"/>
      <c r="F96" s="69"/>
      <c r="G96" s="70" t="s">
        <v>134</v>
      </c>
      <c r="H96" s="9" t="s">
        <v>129</v>
      </c>
    </row>
    <row r="97" ht="66" customHeight="1" spans="1:8">
      <c r="A97" s="68">
        <v>17</v>
      </c>
      <c r="B97" s="68" t="s">
        <v>135</v>
      </c>
      <c r="C97" s="69">
        <f>2.84+3.24+2.96+3.75+3.93+3.34+2.32+2+1.78+1.92</f>
        <v>28.08</v>
      </c>
      <c r="D97" s="68" t="s">
        <v>21</v>
      </c>
      <c r="E97" s="9"/>
      <c r="F97" s="69"/>
      <c r="G97" s="70" t="s">
        <v>136</v>
      </c>
      <c r="H97" s="9" t="s">
        <v>129</v>
      </c>
    </row>
    <row r="98" customFormat="1" ht="62" customHeight="1" spans="1:8">
      <c r="A98" s="68">
        <v>18</v>
      </c>
      <c r="B98" s="68" t="s">
        <v>20</v>
      </c>
      <c r="C98" s="69">
        <v>4.7</v>
      </c>
      <c r="D98" s="68" t="s">
        <v>21</v>
      </c>
      <c r="E98" s="9"/>
      <c r="F98" s="69"/>
      <c r="G98" s="70" t="s">
        <v>22</v>
      </c>
      <c r="H98" s="9" t="s">
        <v>129</v>
      </c>
    </row>
    <row r="99" ht="55" customHeight="1" spans="1:8">
      <c r="A99" s="68">
        <v>19</v>
      </c>
      <c r="B99" s="68" t="s">
        <v>137</v>
      </c>
      <c r="C99" s="69">
        <v>1</v>
      </c>
      <c r="D99" s="68" t="s">
        <v>24</v>
      </c>
      <c r="E99" s="9"/>
      <c r="F99" s="69"/>
      <c r="G99" s="70" t="s">
        <v>138</v>
      </c>
      <c r="H99" s="9" t="s">
        <v>129</v>
      </c>
    </row>
    <row r="100" ht="49" customHeight="1" spans="1:8">
      <c r="A100" s="68">
        <v>20</v>
      </c>
      <c r="B100" s="68" t="s">
        <v>139</v>
      </c>
      <c r="C100" s="69">
        <v>1</v>
      </c>
      <c r="D100" s="68" t="s">
        <v>88</v>
      </c>
      <c r="E100" s="9"/>
      <c r="F100" s="69"/>
      <c r="G100" s="70" t="s">
        <v>140</v>
      </c>
      <c r="H100" s="9" t="s">
        <v>129</v>
      </c>
    </row>
    <row r="101" ht="59" customHeight="1" spans="1:8">
      <c r="A101" s="68">
        <v>21</v>
      </c>
      <c r="B101" s="68" t="s">
        <v>81</v>
      </c>
      <c r="C101" s="69">
        <v>17</v>
      </c>
      <c r="D101" s="68" t="s">
        <v>24</v>
      </c>
      <c r="E101" s="9"/>
      <c r="F101" s="69"/>
      <c r="G101" s="70" t="s">
        <v>62</v>
      </c>
      <c r="H101" s="9" t="s">
        <v>129</v>
      </c>
    </row>
    <row r="102" ht="56" customHeight="1" spans="1:8">
      <c r="A102" s="68">
        <v>22</v>
      </c>
      <c r="B102" s="68" t="s">
        <v>55</v>
      </c>
      <c r="C102" s="69">
        <f>0.88*3*2</f>
        <v>5.28</v>
      </c>
      <c r="D102" s="71" t="s">
        <v>17</v>
      </c>
      <c r="E102" s="9"/>
      <c r="F102" s="69"/>
      <c r="G102" s="70" t="s">
        <v>56</v>
      </c>
      <c r="H102" s="9" t="s">
        <v>129</v>
      </c>
    </row>
    <row r="103" ht="51" customHeight="1" spans="1:8">
      <c r="A103" s="68">
        <v>23</v>
      </c>
      <c r="B103" s="68" t="s">
        <v>130</v>
      </c>
      <c r="C103" s="69">
        <f>0.88*3*2</f>
        <v>5.28</v>
      </c>
      <c r="D103" s="73" t="s">
        <v>17</v>
      </c>
      <c r="E103" s="9"/>
      <c r="F103" s="69"/>
      <c r="G103" s="70" t="s">
        <v>141</v>
      </c>
      <c r="H103" s="9" t="s">
        <v>129</v>
      </c>
    </row>
    <row r="104" customFormat="1" ht="78" customHeight="1" spans="1:8">
      <c r="A104" s="68">
        <v>24</v>
      </c>
      <c r="B104" s="68" t="s">
        <v>135</v>
      </c>
      <c r="C104" s="69">
        <f>0.88*2</f>
        <v>1.76</v>
      </c>
      <c r="D104" s="68" t="s">
        <v>21</v>
      </c>
      <c r="E104" s="9"/>
      <c r="F104" s="69"/>
      <c r="G104" s="70" t="s">
        <v>136</v>
      </c>
      <c r="H104" s="9" t="s">
        <v>129</v>
      </c>
    </row>
    <row r="105" customFormat="1" ht="71" customHeight="1" spans="1:8">
      <c r="A105" s="68">
        <v>25</v>
      </c>
      <c r="B105" s="68" t="s">
        <v>20</v>
      </c>
      <c r="C105" s="69">
        <f>0.88*2</f>
        <v>1.76</v>
      </c>
      <c r="D105" s="68" t="s">
        <v>21</v>
      </c>
      <c r="E105" s="9"/>
      <c r="F105" s="69"/>
      <c r="G105" s="70" t="s">
        <v>22</v>
      </c>
      <c r="H105" s="9" t="s">
        <v>129</v>
      </c>
    </row>
    <row r="106" ht="50" customHeight="1" spans="1:8">
      <c r="A106" s="68">
        <v>26</v>
      </c>
      <c r="B106" s="68" t="s">
        <v>44</v>
      </c>
      <c r="C106" s="69">
        <v>1</v>
      </c>
      <c r="D106" s="68" t="s">
        <v>24</v>
      </c>
      <c r="E106" s="9"/>
      <c r="F106" s="69"/>
      <c r="G106" s="70" t="s">
        <v>142</v>
      </c>
      <c r="H106" s="9" t="s">
        <v>129</v>
      </c>
    </row>
    <row r="107" ht="52" customHeight="1" spans="1:8">
      <c r="A107" s="68">
        <v>27</v>
      </c>
      <c r="B107" s="73" t="s">
        <v>46</v>
      </c>
      <c r="C107" s="76">
        <v>6.46</v>
      </c>
      <c r="D107" s="73" t="s">
        <v>17</v>
      </c>
      <c r="E107" s="9"/>
      <c r="F107" s="69"/>
      <c r="G107" s="75" t="s">
        <v>47</v>
      </c>
      <c r="H107" s="9" t="s">
        <v>129</v>
      </c>
    </row>
    <row r="108" customFormat="1" ht="36" customHeight="1" spans="1:8">
      <c r="A108" s="68">
        <v>28</v>
      </c>
      <c r="B108" s="68" t="s">
        <v>143</v>
      </c>
      <c r="C108" s="69">
        <v>1</v>
      </c>
      <c r="D108" s="68" t="s">
        <v>144</v>
      </c>
      <c r="E108" s="9"/>
      <c r="F108" s="69"/>
      <c r="G108" s="70" t="s">
        <v>145</v>
      </c>
      <c r="H108" s="9" t="s">
        <v>129</v>
      </c>
    </row>
    <row r="109" customFormat="1" ht="60" customHeight="1" spans="1:8">
      <c r="A109" s="68">
        <v>29</v>
      </c>
      <c r="B109" s="68" t="s">
        <v>61</v>
      </c>
      <c r="C109" s="69">
        <v>12</v>
      </c>
      <c r="D109" s="68" t="s">
        <v>24</v>
      </c>
      <c r="E109" s="9"/>
      <c r="F109" s="69"/>
      <c r="G109" s="70" t="s">
        <v>62</v>
      </c>
      <c r="H109" s="9" t="s">
        <v>129</v>
      </c>
    </row>
    <row r="110" customFormat="1" ht="65" customHeight="1" spans="1:8">
      <c r="A110" s="68">
        <v>30</v>
      </c>
      <c r="B110" s="68" t="s">
        <v>81</v>
      </c>
      <c r="C110" s="69">
        <v>16</v>
      </c>
      <c r="D110" s="68" t="s">
        <v>24</v>
      </c>
      <c r="E110" s="9"/>
      <c r="F110" s="69"/>
      <c r="G110" s="70" t="s">
        <v>62</v>
      </c>
      <c r="H110" s="9" t="s">
        <v>129</v>
      </c>
    </row>
    <row r="111" customFormat="1" ht="74" customHeight="1" spans="1:8">
      <c r="A111" s="68">
        <v>31</v>
      </c>
      <c r="B111" s="68" t="s">
        <v>146</v>
      </c>
      <c r="C111" s="69">
        <v>1</v>
      </c>
      <c r="D111" s="68" t="s">
        <v>24</v>
      </c>
      <c r="E111" s="9"/>
      <c r="F111" s="69"/>
      <c r="G111" s="70" t="s">
        <v>72</v>
      </c>
      <c r="H111" s="9" t="s">
        <v>129</v>
      </c>
    </row>
    <row r="112" customFormat="1" ht="41" customHeight="1" spans="1:8">
      <c r="A112" s="68">
        <v>32</v>
      </c>
      <c r="B112" s="68" t="s">
        <v>55</v>
      </c>
      <c r="C112" s="69">
        <f>1*3*2</f>
        <v>6</v>
      </c>
      <c r="D112" s="73" t="s">
        <v>17</v>
      </c>
      <c r="E112" s="9"/>
      <c r="F112" s="69"/>
      <c r="G112" s="70" t="s">
        <v>56</v>
      </c>
      <c r="H112" s="9" t="s">
        <v>129</v>
      </c>
    </row>
    <row r="113" customFormat="1" ht="69" customHeight="1" spans="1:8">
      <c r="A113" s="68">
        <v>33</v>
      </c>
      <c r="B113" s="73" t="s">
        <v>46</v>
      </c>
      <c r="C113" s="69">
        <f>3*2</f>
        <v>6</v>
      </c>
      <c r="D113" s="73" t="s">
        <v>17</v>
      </c>
      <c r="E113" s="9"/>
      <c r="F113" s="69"/>
      <c r="G113" s="75" t="s">
        <v>47</v>
      </c>
      <c r="H113" s="9" t="s">
        <v>129</v>
      </c>
    </row>
    <row r="114" ht="47" customHeight="1" spans="1:8">
      <c r="A114" s="68">
        <v>34</v>
      </c>
      <c r="B114" s="68" t="s">
        <v>50</v>
      </c>
      <c r="C114" s="69">
        <v>2</v>
      </c>
      <c r="D114" s="68" t="s">
        <v>37</v>
      </c>
      <c r="E114" s="9"/>
      <c r="F114" s="69"/>
      <c r="G114" s="70" t="s">
        <v>51</v>
      </c>
      <c r="H114" s="9" t="s">
        <v>129</v>
      </c>
    </row>
    <row r="115" customFormat="1" ht="62" customHeight="1" spans="1:8">
      <c r="A115" s="68">
        <v>35</v>
      </c>
      <c r="B115" s="68" t="s">
        <v>20</v>
      </c>
      <c r="C115" s="69">
        <f>1.6*2</f>
        <v>3.2</v>
      </c>
      <c r="D115" s="68" t="s">
        <v>21</v>
      </c>
      <c r="E115" s="9"/>
      <c r="F115" s="69"/>
      <c r="G115" s="70" t="s">
        <v>22</v>
      </c>
      <c r="H115" s="9" t="s">
        <v>129</v>
      </c>
    </row>
    <row r="116" ht="116" customHeight="1" spans="1:8">
      <c r="A116" s="68">
        <v>36</v>
      </c>
      <c r="B116" s="68" t="s">
        <v>41</v>
      </c>
      <c r="C116" s="69">
        <v>1</v>
      </c>
      <c r="D116" s="68" t="s">
        <v>24</v>
      </c>
      <c r="E116" s="9"/>
      <c r="F116" s="69"/>
      <c r="G116" s="70" t="s">
        <v>42</v>
      </c>
      <c r="H116" s="9" t="s">
        <v>147</v>
      </c>
    </row>
    <row r="117" ht="41" customHeight="1" spans="1:8">
      <c r="A117" s="68">
        <v>37</v>
      </c>
      <c r="B117" s="68" t="s">
        <v>44</v>
      </c>
      <c r="C117" s="69">
        <v>1</v>
      </c>
      <c r="D117" s="68" t="s">
        <v>24</v>
      </c>
      <c r="E117" s="9"/>
      <c r="F117" s="69"/>
      <c r="G117" s="70" t="s">
        <v>148</v>
      </c>
      <c r="H117" s="9" t="s">
        <v>147</v>
      </c>
    </row>
    <row r="118" customFormat="1" ht="45" customHeight="1" spans="1:8">
      <c r="A118" s="68">
        <v>38</v>
      </c>
      <c r="B118" s="68" t="s">
        <v>149</v>
      </c>
      <c r="C118" s="69">
        <v>2</v>
      </c>
      <c r="D118" s="68" t="s">
        <v>24</v>
      </c>
      <c r="E118" s="9"/>
      <c r="F118" s="69"/>
      <c r="G118" s="70" t="s">
        <v>150</v>
      </c>
      <c r="H118" s="9" t="s">
        <v>147</v>
      </c>
    </row>
    <row r="119" customFormat="1" ht="37" customHeight="1" spans="1:8">
      <c r="A119" s="68">
        <v>39</v>
      </c>
      <c r="B119" s="68" t="s">
        <v>151</v>
      </c>
      <c r="C119" s="69">
        <v>2</v>
      </c>
      <c r="D119" s="68" t="s">
        <v>144</v>
      </c>
      <c r="E119" s="9"/>
      <c r="F119" s="69"/>
      <c r="G119" s="70" t="s">
        <v>152</v>
      </c>
      <c r="H119" s="9" t="s">
        <v>147</v>
      </c>
    </row>
    <row r="120" ht="33" customHeight="1" spans="1:8">
      <c r="A120" s="68">
        <v>40</v>
      </c>
      <c r="B120" s="68" t="s">
        <v>44</v>
      </c>
      <c r="C120" s="69">
        <v>1</v>
      </c>
      <c r="D120" s="68" t="s">
        <v>24</v>
      </c>
      <c r="E120" s="9"/>
      <c r="F120" s="69"/>
      <c r="G120" s="70" t="s">
        <v>153</v>
      </c>
      <c r="H120" s="9" t="s">
        <v>147</v>
      </c>
    </row>
    <row r="121" customFormat="1" ht="142" customHeight="1" spans="1:8">
      <c r="A121" s="68">
        <v>41</v>
      </c>
      <c r="B121" s="68" t="s">
        <v>154</v>
      </c>
      <c r="C121" s="69">
        <v>1</v>
      </c>
      <c r="D121" s="68" t="s">
        <v>24</v>
      </c>
      <c r="E121" s="9"/>
      <c r="F121" s="69"/>
      <c r="G121" s="70" t="s">
        <v>155</v>
      </c>
      <c r="H121" s="9" t="s">
        <v>147</v>
      </c>
    </row>
    <row r="122" customFormat="1" ht="30" customHeight="1" spans="1:8">
      <c r="A122" s="68">
        <v>42</v>
      </c>
      <c r="B122" s="68" t="s">
        <v>156</v>
      </c>
      <c r="C122" s="69">
        <v>1</v>
      </c>
      <c r="D122" s="68" t="s">
        <v>88</v>
      </c>
      <c r="E122" s="9"/>
      <c r="F122" s="69"/>
      <c r="G122" s="70" t="s">
        <v>157</v>
      </c>
      <c r="H122" s="9" t="s">
        <v>147</v>
      </c>
    </row>
    <row r="123" ht="67" customHeight="1" spans="1:8">
      <c r="A123" s="68">
        <v>43</v>
      </c>
      <c r="B123" s="73" t="s">
        <v>46</v>
      </c>
      <c r="C123" s="76">
        <f>5.42+6.22+13.48</f>
        <v>25.12</v>
      </c>
      <c r="D123" s="73" t="s">
        <v>17</v>
      </c>
      <c r="E123" s="9"/>
      <c r="F123" s="69"/>
      <c r="G123" s="75" t="s">
        <v>47</v>
      </c>
      <c r="H123" s="9" t="s">
        <v>147</v>
      </c>
    </row>
    <row r="124" ht="34" customHeight="1" spans="1:8">
      <c r="A124" s="68">
        <v>45</v>
      </c>
      <c r="B124" s="68" t="s">
        <v>44</v>
      </c>
      <c r="C124" s="69">
        <v>1</v>
      </c>
      <c r="D124" s="68" t="s">
        <v>24</v>
      </c>
      <c r="E124" s="9"/>
      <c r="F124" s="69"/>
      <c r="G124" s="70" t="s">
        <v>96</v>
      </c>
      <c r="H124" s="9" t="s">
        <v>147</v>
      </c>
    </row>
    <row r="125" customFormat="1" ht="142" customHeight="1" spans="1:8">
      <c r="A125" s="68">
        <v>46</v>
      </c>
      <c r="B125" s="68" t="s">
        <v>154</v>
      </c>
      <c r="C125" s="69">
        <v>1</v>
      </c>
      <c r="D125" s="68" t="s">
        <v>24</v>
      </c>
      <c r="E125" s="9"/>
      <c r="F125" s="69"/>
      <c r="G125" s="70" t="s">
        <v>155</v>
      </c>
      <c r="H125" s="9" t="s">
        <v>147</v>
      </c>
    </row>
    <row r="126" customFormat="1" ht="69" customHeight="1" spans="1:8">
      <c r="A126" s="68">
        <v>47</v>
      </c>
      <c r="B126" s="73" t="s">
        <v>46</v>
      </c>
      <c r="C126" s="76">
        <f>1.84*2.5</f>
        <v>4.6</v>
      </c>
      <c r="D126" s="73" t="s">
        <v>17</v>
      </c>
      <c r="E126" s="9"/>
      <c r="F126" s="69"/>
      <c r="G126" s="75" t="s">
        <v>47</v>
      </c>
      <c r="H126" s="9" t="s">
        <v>147</v>
      </c>
    </row>
    <row r="127" customFormat="1" ht="54" customHeight="1" spans="1:8">
      <c r="A127" s="68">
        <v>49</v>
      </c>
      <c r="B127" s="68" t="s">
        <v>44</v>
      </c>
      <c r="C127" s="69">
        <v>1</v>
      </c>
      <c r="D127" s="68" t="s">
        <v>24</v>
      </c>
      <c r="E127" s="9"/>
      <c r="F127" s="69"/>
      <c r="G127" s="70" t="s">
        <v>158</v>
      </c>
      <c r="H127" s="9" t="s">
        <v>147</v>
      </c>
    </row>
    <row r="128" customFormat="1" ht="132" customHeight="1" spans="1:8">
      <c r="A128" s="68">
        <v>50</v>
      </c>
      <c r="B128" s="68" t="s">
        <v>154</v>
      </c>
      <c r="C128" s="69">
        <v>1</v>
      </c>
      <c r="D128" s="68" t="s">
        <v>24</v>
      </c>
      <c r="E128" s="9"/>
      <c r="F128" s="69"/>
      <c r="G128" s="70" t="s">
        <v>155</v>
      </c>
      <c r="H128" s="9" t="s">
        <v>147</v>
      </c>
    </row>
    <row r="129" customFormat="1" ht="73" customHeight="1" spans="1:8">
      <c r="A129" s="68">
        <v>52</v>
      </c>
      <c r="B129" s="73" t="s">
        <v>159</v>
      </c>
      <c r="C129" s="76">
        <f>13-2.1</f>
        <v>10.9</v>
      </c>
      <c r="D129" s="73" t="s">
        <v>17</v>
      </c>
      <c r="E129" s="9"/>
      <c r="F129" s="69"/>
      <c r="G129" s="75" t="s">
        <v>160</v>
      </c>
      <c r="H129" s="9" t="s">
        <v>147</v>
      </c>
    </row>
    <row r="130" ht="50" customHeight="1" spans="1:8">
      <c r="A130" s="68">
        <v>53</v>
      </c>
      <c r="B130" s="68" t="s">
        <v>161</v>
      </c>
      <c r="C130" s="69">
        <v>1</v>
      </c>
      <c r="D130" s="68" t="s">
        <v>37</v>
      </c>
      <c r="E130" s="9"/>
      <c r="F130" s="69"/>
      <c r="G130" s="70" t="s">
        <v>162</v>
      </c>
      <c r="H130" s="9" t="s">
        <v>147</v>
      </c>
    </row>
    <row r="131" ht="58" customHeight="1" spans="1:8">
      <c r="A131" s="68">
        <v>54</v>
      </c>
      <c r="B131" s="68" t="s">
        <v>163</v>
      </c>
      <c r="C131" s="69">
        <f>(0.82*2)+(0.485*2)</f>
        <v>2.61</v>
      </c>
      <c r="D131" s="68" t="s">
        <v>21</v>
      </c>
      <c r="E131" s="9"/>
      <c r="F131" s="69"/>
      <c r="G131" s="70" t="s">
        <v>164</v>
      </c>
      <c r="H131" s="9" t="s">
        <v>147</v>
      </c>
    </row>
    <row r="132" customFormat="1" ht="38" customHeight="1" spans="1:8">
      <c r="A132" s="68">
        <v>55</v>
      </c>
      <c r="B132" s="68" t="s">
        <v>44</v>
      </c>
      <c r="C132" s="69">
        <v>1</v>
      </c>
      <c r="D132" s="68" t="s">
        <v>24</v>
      </c>
      <c r="E132" s="9"/>
      <c r="F132" s="69"/>
      <c r="G132" s="70" t="s">
        <v>165</v>
      </c>
      <c r="H132" s="9" t="s">
        <v>166</v>
      </c>
    </row>
    <row r="133" ht="51" customHeight="1" spans="1:8">
      <c r="A133" s="68">
        <v>56</v>
      </c>
      <c r="B133" s="73" t="s">
        <v>46</v>
      </c>
      <c r="C133" s="69">
        <v>9.5</v>
      </c>
      <c r="D133" s="73" t="s">
        <v>17</v>
      </c>
      <c r="E133" s="9"/>
      <c r="F133" s="69"/>
      <c r="G133" s="75" t="s">
        <v>47</v>
      </c>
      <c r="H133" s="9" t="s">
        <v>166</v>
      </c>
    </row>
    <row r="134" customFormat="1" ht="142" customHeight="1" spans="1:8">
      <c r="A134" s="68">
        <v>57</v>
      </c>
      <c r="B134" s="68" t="s">
        <v>154</v>
      </c>
      <c r="C134" s="69">
        <v>1</v>
      </c>
      <c r="D134" s="68" t="s">
        <v>24</v>
      </c>
      <c r="E134" s="9"/>
      <c r="F134" s="69"/>
      <c r="G134" s="70" t="s">
        <v>155</v>
      </c>
      <c r="H134" s="9" t="s">
        <v>166</v>
      </c>
    </row>
    <row r="135" customFormat="1" ht="42" customHeight="1" spans="1:8">
      <c r="A135" s="68">
        <v>58</v>
      </c>
      <c r="B135" s="68" t="s">
        <v>156</v>
      </c>
      <c r="C135" s="69">
        <v>1</v>
      </c>
      <c r="D135" s="68" t="s">
        <v>88</v>
      </c>
      <c r="E135" s="9"/>
      <c r="F135" s="69"/>
      <c r="G135" s="70" t="s">
        <v>167</v>
      </c>
      <c r="H135" s="9" t="s">
        <v>166</v>
      </c>
    </row>
    <row r="136" customFormat="1" ht="56" customHeight="1" spans="1:8">
      <c r="A136" s="68">
        <v>59</v>
      </c>
      <c r="B136" s="68" t="s">
        <v>163</v>
      </c>
      <c r="C136" s="69">
        <f>(0.82*6)+(0.485*6)</f>
        <v>7.83</v>
      </c>
      <c r="D136" s="68" t="s">
        <v>21</v>
      </c>
      <c r="E136" s="9"/>
      <c r="F136" s="69"/>
      <c r="G136" s="70" t="s">
        <v>164</v>
      </c>
      <c r="H136" s="9" t="s">
        <v>166</v>
      </c>
    </row>
    <row r="137" ht="113" customHeight="1" spans="1:8">
      <c r="A137" s="68">
        <v>60</v>
      </c>
      <c r="B137" s="68" t="s">
        <v>41</v>
      </c>
      <c r="C137" s="69">
        <v>1</v>
      </c>
      <c r="D137" s="68" t="s">
        <v>24</v>
      </c>
      <c r="E137" s="9"/>
      <c r="F137" s="69"/>
      <c r="G137" s="70" t="s">
        <v>42</v>
      </c>
      <c r="H137" s="9" t="s">
        <v>166</v>
      </c>
    </row>
    <row r="138" customFormat="1" ht="69" customHeight="1" spans="1:8">
      <c r="A138" s="68">
        <v>61</v>
      </c>
      <c r="B138" s="68" t="s">
        <v>44</v>
      </c>
      <c r="C138" s="69">
        <v>1</v>
      </c>
      <c r="D138" s="68" t="s">
        <v>24</v>
      </c>
      <c r="E138" s="9"/>
      <c r="F138" s="69"/>
      <c r="G138" s="70" t="s">
        <v>168</v>
      </c>
      <c r="H138" s="9" t="s">
        <v>166</v>
      </c>
    </row>
    <row r="139" ht="65" customHeight="1" spans="1:8">
      <c r="A139" s="68">
        <v>62</v>
      </c>
      <c r="B139" s="73" t="s">
        <v>46</v>
      </c>
      <c r="C139" s="69">
        <v>9.5</v>
      </c>
      <c r="D139" s="73" t="s">
        <v>17</v>
      </c>
      <c r="E139" s="9"/>
      <c r="F139" s="69"/>
      <c r="G139" s="75" t="s">
        <v>47</v>
      </c>
      <c r="H139" s="9" t="s">
        <v>166</v>
      </c>
    </row>
    <row r="140" customFormat="1" ht="49" customHeight="1" spans="1:8">
      <c r="A140" s="68">
        <v>63</v>
      </c>
      <c r="B140" s="68" t="s">
        <v>169</v>
      </c>
      <c r="C140" s="69">
        <v>13</v>
      </c>
      <c r="D140" s="68" t="s">
        <v>24</v>
      </c>
      <c r="E140" s="9"/>
      <c r="F140" s="69"/>
      <c r="G140" s="70" t="s">
        <v>170</v>
      </c>
      <c r="H140" s="9" t="s">
        <v>166</v>
      </c>
    </row>
    <row r="141" customFormat="1" ht="62" customHeight="1" spans="1:8">
      <c r="A141" s="68">
        <v>64</v>
      </c>
      <c r="B141" s="68" t="s">
        <v>81</v>
      </c>
      <c r="C141" s="69">
        <v>37</v>
      </c>
      <c r="D141" s="68" t="s">
        <v>24</v>
      </c>
      <c r="E141" s="9"/>
      <c r="F141" s="69"/>
      <c r="G141" s="70" t="s">
        <v>62</v>
      </c>
      <c r="H141" s="9" t="s">
        <v>166</v>
      </c>
    </row>
    <row r="142" customFormat="1" ht="108" customHeight="1" spans="1:8">
      <c r="A142" s="68">
        <v>65</v>
      </c>
      <c r="B142" s="68" t="s">
        <v>41</v>
      </c>
      <c r="C142" s="69">
        <v>1</v>
      </c>
      <c r="D142" s="68" t="s">
        <v>24</v>
      </c>
      <c r="E142" s="9"/>
      <c r="F142" s="69"/>
      <c r="G142" s="70" t="s">
        <v>42</v>
      </c>
      <c r="H142" s="9" t="s">
        <v>171</v>
      </c>
    </row>
    <row r="143" customFormat="1" ht="43" customHeight="1" spans="1:8">
      <c r="A143" s="68">
        <v>66</v>
      </c>
      <c r="B143" s="68" t="s">
        <v>44</v>
      </c>
      <c r="C143" s="69">
        <v>1</v>
      </c>
      <c r="D143" s="68" t="s">
        <v>24</v>
      </c>
      <c r="E143" s="9"/>
      <c r="F143" s="69"/>
      <c r="G143" s="70" t="s">
        <v>172</v>
      </c>
      <c r="H143" s="9" t="s">
        <v>171</v>
      </c>
    </row>
    <row r="144" customFormat="1" ht="70" customHeight="1" spans="1:8">
      <c r="A144" s="68">
        <v>67</v>
      </c>
      <c r="B144" s="73" t="s">
        <v>46</v>
      </c>
      <c r="C144" s="69">
        <v>9.5</v>
      </c>
      <c r="D144" s="73" t="s">
        <v>17</v>
      </c>
      <c r="E144" s="9"/>
      <c r="F144" s="69"/>
      <c r="G144" s="75" t="s">
        <v>47</v>
      </c>
      <c r="H144" s="9" t="s">
        <v>171</v>
      </c>
    </row>
    <row r="145" customFormat="1" ht="142" customHeight="1" spans="1:8">
      <c r="A145" s="68">
        <v>68</v>
      </c>
      <c r="B145" s="68" t="s">
        <v>154</v>
      </c>
      <c r="C145" s="69">
        <v>1</v>
      </c>
      <c r="D145" s="68" t="s">
        <v>24</v>
      </c>
      <c r="E145" s="9"/>
      <c r="F145" s="69"/>
      <c r="G145" s="70" t="s">
        <v>155</v>
      </c>
      <c r="H145" s="9" t="s">
        <v>171</v>
      </c>
    </row>
    <row r="146" customFormat="1" ht="63" customHeight="1" spans="1:8">
      <c r="A146" s="68">
        <v>69</v>
      </c>
      <c r="B146" s="68" t="s">
        <v>173</v>
      </c>
      <c r="C146" s="69">
        <v>1</v>
      </c>
      <c r="D146" s="68" t="s">
        <v>24</v>
      </c>
      <c r="E146" s="9"/>
      <c r="F146" s="69"/>
      <c r="G146" s="70" t="s">
        <v>174</v>
      </c>
      <c r="H146" s="9" t="s">
        <v>171</v>
      </c>
    </row>
    <row r="147" customFormat="1" ht="55" customHeight="1" spans="1:8">
      <c r="A147" s="68">
        <v>70</v>
      </c>
      <c r="B147" s="68" t="s">
        <v>61</v>
      </c>
      <c r="C147" s="69">
        <v>9</v>
      </c>
      <c r="D147" s="68" t="s">
        <v>24</v>
      </c>
      <c r="E147" s="9"/>
      <c r="F147" s="69"/>
      <c r="G147" s="70" t="s">
        <v>62</v>
      </c>
      <c r="H147" s="9" t="s">
        <v>171</v>
      </c>
    </row>
    <row r="148" customFormat="1" ht="41" customHeight="1" spans="1:8">
      <c r="A148" s="68">
        <v>71</v>
      </c>
      <c r="B148" s="68" t="s">
        <v>175</v>
      </c>
      <c r="C148" s="69">
        <v>13</v>
      </c>
      <c r="D148" s="68" t="s">
        <v>24</v>
      </c>
      <c r="E148" s="9"/>
      <c r="F148" s="69"/>
      <c r="G148" s="70" t="s">
        <v>176</v>
      </c>
      <c r="H148" s="9" t="s">
        <v>171</v>
      </c>
    </row>
    <row r="149" customFormat="1" ht="42" customHeight="1" spans="1:8">
      <c r="A149" s="68">
        <v>72</v>
      </c>
      <c r="B149" s="68" t="s">
        <v>127</v>
      </c>
      <c r="C149" s="69">
        <f>5.65*3</f>
        <v>16.95</v>
      </c>
      <c r="D149" s="73" t="s">
        <v>17</v>
      </c>
      <c r="E149" s="9"/>
      <c r="F149" s="69"/>
      <c r="G149" s="70" t="s">
        <v>177</v>
      </c>
      <c r="H149" s="9" t="s">
        <v>171</v>
      </c>
    </row>
    <row r="150" customFormat="1" ht="86" customHeight="1" spans="1:8">
      <c r="A150" s="68">
        <v>73</v>
      </c>
      <c r="B150" s="73" t="s">
        <v>159</v>
      </c>
      <c r="C150" s="69">
        <f>5.65*3</f>
        <v>16.95</v>
      </c>
      <c r="D150" s="73" t="s">
        <v>17</v>
      </c>
      <c r="E150" s="9"/>
      <c r="F150" s="69"/>
      <c r="G150" s="75" t="s">
        <v>160</v>
      </c>
      <c r="H150" s="9" t="s">
        <v>171</v>
      </c>
    </row>
    <row r="151" customFormat="1" ht="58" customHeight="1" spans="1:8">
      <c r="A151" s="68">
        <v>74</v>
      </c>
      <c r="B151" s="68" t="s">
        <v>20</v>
      </c>
      <c r="C151" s="69">
        <v>5.65</v>
      </c>
      <c r="D151" s="68" t="s">
        <v>21</v>
      </c>
      <c r="E151" s="9"/>
      <c r="F151" s="69"/>
      <c r="G151" s="70" t="s">
        <v>22</v>
      </c>
      <c r="H151" s="9" t="s">
        <v>171</v>
      </c>
    </row>
    <row r="152" customFormat="1" ht="46" customHeight="1" spans="1:8">
      <c r="A152" s="68">
        <v>75</v>
      </c>
      <c r="B152" s="68" t="s">
        <v>178</v>
      </c>
      <c r="C152" s="69">
        <v>1</v>
      </c>
      <c r="D152" s="71" t="s">
        <v>179</v>
      </c>
      <c r="E152" s="9"/>
      <c r="F152" s="69"/>
      <c r="G152" s="70" t="s">
        <v>180</v>
      </c>
      <c r="H152" s="9" t="s">
        <v>171</v>
      </c>
    </row>
    <row r="153" customFormat="1" ht="62" customHeight="1" spans="1:8">
      <c r="A153" s="68">
        <v>76</v>
      </c>
      <c r="B153" s="68" t="s">
        <v>61</v>
      </c>
      <c r="C153" s="69">
        <v>3</v>
      </c>
      <c r="D153" s="68" t="s">
        <v>24</v>
      </c>
      <c r="E153" s="9"/>
      <c r="F153" s="69"/>
      <c r="G153" s="70" t="s">
        <v>62</v>
      </c>
      <c r="H153" s="9" t="s">
        <v>171</v>
      </c>
    </row>
    <row r="154" customFormat="1" ht="46" customHeight="1" spans="1:8">
      <c r="A154" s="68">
        <v>77</v>
      </c>
      <c r="B154" s="68" t="s">
        <v>44</v>
      </c>
      <c r="C154" s="69">
        <v>1</v>
      </c>
      <c r="D154" s="68" t="s">
        <v>24</v>
      </c>
      <c r="E154" s="9"/>
      <c r="F154" s="69"/>
      <c r="G154" s="70" t="s">
        <v>181</v>
      </c>
      <c r="H154" s="9" t="s">
        <v>182</v>
      </c>
    </row>
    <row r="155" customFormat="1" ht="69" customHeight="1" spans="1:8">
      <c r="A155" s="68">
        <v>78</v>
      </c>
      <c r="B155" s="73" t="s">
        <v>46</v>
      </c>
      <c r="C155" s="69">
        <v>9.5</v>
      </c>
      <c r="D155" s="73" t="s">
        <v>17</v>
      </c>
      <c r="E155" s="9"/>
      <c r="F155" s="69"/>
      <c r="G155" s="75" t="s">
        <v>47</v>
      </c>
      <c r="H155" s="9" t="s">
        <v>182</v>
      </c>
    </row>
    <row r="156" customFormat="1" ht="64" customHeight="1" spans="1:8">
      <c r="A156" s="68">
        <v>81</v>
      </c>
      <c r="B156" s="73" t="s">
        <v>159</v>
      </c>
      <c r="C156" s="69">
        <v>9.5</v>
      </c>
      <c r="D156" s="73" t="s">
        <v>17</v>
      </c>
      <c r="E156" s="9"/>
      <c r="F156" s="69"/>
      <c r="G156" s="75" t="s">
        <v>160</v>
      </c>
      <c r="H156" s="9" t="s">
        <v>182</v>
      </c>
    </row>
    <row r="157" customFormat="1" ht="43" customHeight="1" spans="1:8">
      <c r="A157" s="68">
        <v>82</v>
      </c>
      <c r="B157" s="68" t="s">
        <v>113</v>
      </c>
      <c r="C157" s="69">
        <v>1</v>
      </c>
      <c r="D157" s="68" t="s">
        <v>88</v>
      </c>
      <c r="E157" s="9"/>
      <c r="F157" s="69"/>
      <c r="G157" s="70" t="s">
        <v>114</v>
      </c>
      <c r="H157" s="9" t="s">
        <v>182</v>
      </c>
    </row>
    <row r="158" customFormat="1" ht="56" customHeight="1" spans="1:8">
      <c r="A158" s="68">
        <v>80</v>
      </c>
      <c r="B158" s="68" t="s">
        <v>44</v>
      </c>
      <c r="C158" s="69">
        <v>1</v>
      </c>
      <c r="D158" s="68" t="s">
        <v>24</v>
      </c>
      <c r="E158" s="9"/>
      <c r="F158" s="69"/>
      <c r="G158" s="70" t="s">
        <v>183</v>
      </c>
      <c r="H158" s="9" t="s">
        <v>182</v>
      </c>
    </row>
    <row r="159" customFormat="1" ht="142" customHeight="1" spans="1:8">
      <c r="A159" s="68">
        <v>83</v>
      </c>
      <c r="B159" s="68" t="s">
        <v>154</v>
      </c>
      <c r="C159" s="69">
        <v>1</v>
      </c>
      <c r="D159" s="68" t="s">
        <v>24</v>
      </c>
      <c r="E159" s="9"/>
      <c r="F159" s="69"/>
      <c r="G159" s="70" t="s">
        <v>155</v>
      </c>
      <c r="H159" s="9" t="s">
        <v>182</v>
      </c>
    </row>
    <row r="160" customFormat="1" ht="47" customHeight="1" spans="1:8">
      <c r="A160" s="68">
        <v>84</v>
      </c>
      <c r="B160" s="68" t="s">
        <v>156</v>
      </c>
      <c r="C160" s="69">
        <v>1</v>
      </c>
      <c r="D160" s="68" t="s">
        <v>88</v>
      </c>
      <c r="E160" s="9"/>
      <c r="F160" s="69"/>
      <c r="G160" s="70" t="s">
        <v>167</v>
      </c>
      <c r="H160" s="9" t="s">
        <v>182</v>
      </c>
    </row>
    <row r="161" ht="49" customHeight="1" spans="1:8">
      <c r="A161" s="68">
        <v>85</v>
      </c>
      <c r="B161" s="68" t="s">
        <v>115</v>
      </c>
      <c r="C161" s="69">
        <v>77</v>
      </c>
      <c r="D161" s="68" t="s">
        <v>37</v>
      </c>
      <c r="E161" s="9"/>
      <c r="F161" s="69"/>
      <c r="G161" s="70" t="s">
        <v>116</v>
      </c>
      <c r="H161" s="9"/>
    </row>
    <row r="162" ht="39" customHeight="1" spans="1:8">
      <c r="A162" s="68">
        <v>86</v>
      </c>
      <c r="B162" s="68" t="s">
        <v>3</v>
      </c>
      <c r="C162" s="69"/>
      <c r="D162" s="73"/>
      <c r="E162" s="9"/>
      <c r="F162" s="77"/>
      <c r="G162" s="70"/>
      <c r="H162" s="9"/>
    </row>
    <row r="163" customFormat="1" ht="46" customHeight="1" spans="1:8">
      <c r="A163" s="9" t="s">
        <v>184</v>
      </c>
      <c r="B163" s="9"/>
      <c r="C163" s="78"/>
      <c r="D163" s="9"/>
      <c r="E163" s="9"/>
      <c r="F163" s="78"/>
      <c r="G163" s="79"/>
      <c r="H163" s="9"/>
    </row>
    <row r="164" ht="57" customHeight="1" spans="1:8">
      <c r="A164" s="9">
        <v>1</v>
      </c>
      <c r="B164" s="68" t="s">
        <v>185</v>
      </c>
      <c r="C164" s="69">
        <f>0.23*2.72</f>
        <v>0.6256</v>
      </c>
      <c r="D164" s="68" t="s">
        <v>17</v>
      </c>
      <c r="E164" s="9"/>
      <c r="F164" s="77"/>
      <c r="G164" s="70" t="s">
        <v>186</v>
      </c>
      <c r="H164" s="9" t="s">
        <v>187</v>
      </c>
    </row>
    <row r="165" ht="78" customHeight="1" spans="1:8">
      <c r="A165" s="9">
        <v>2</v>
      </c>
      <c r="B165" s="68" t="s">
        <v>188</v>
      </c>
      <c r="C165" s="69">
        <v>1</v>
      </c>
      <c r="D165" s="68" t="s">
        <v>24</v>
      </c>
      <c r="E165" s="9"/>
      <c r="F165" s="77"/>
      <c r="G165" s="70" t="s">
        <v>72</v>
      </c>
      <c r="H165" s="9" t="s">
        <v>187</v>
      </c>
    </row>
    <row r="166" customFormat="1" ht="53" customHeight="1" spans="1:8">
      <c r="A166" s="9">
        <v>3</v>
      </c>
      <c r="B166" s="68" t="s">
        <v>20</v>
      </c>
      <c r="C166" s="69">
        <v>2.64</v>
      </c>
      <c r="D166" s="68" t="s">
        <v>21</v>
      </c>
      <c r="E166" s="9"/>
      <c r="F166" s="77"/>
      <c r="G166" s="70" t="s">
        <v>22</v>
      </c>
      <c r="H166" s="9" t="s">
        <v>187</v>
      </c>
    </row>
    <row r="167" customFormat="1" ht="41" customHeight="1" spans="1:8">
      <c r="A167" s="9">
        <v>4</v>
      </c>
      <c r="B167" s="68" t="s">
        <v>189</v>
      </c>
      <c r="C167" s="69">
        <v>1</v>
      </c>
      <c r="D167" s="68" t="s">
        <v>24</v>
      </c>
      <c r="E167" s="9"/>
      <c r="F167" s="77"/>
      <c r="G167" s="70" t="s">
        <v>190</v>
      </c>
      <c r="H167" s="9" t="s">
        <v>187</v>
      </c>
    </row>
    <row r="168" ht="57" customHeight="1" spans="1:8">
      <c r="A168" s="9">
        <v>5</v>
      </c>
      <c r="B168" s="68" t="s">
        <v>191</v>
      </c>
      <c r="C168" s="69">
        <v>8</v>
      </c>
      <c r="D168" s="68" t="s">
        <v>24</v>
      </c>
      <c r="E168" s="9"/>
      <c r="F168" s="77"/>
      <c r="G168" s="70" t="s">
        <v>33</v>
      </c>
      <c r="H168" s="9" t="s">
        <v>187</v>
      </c>
    </row>
    <row r="169" ht="56" customHeight="1" spans="1:8">
      <c r="A169" s="9">
        <v>6</v>
      </c>
      <c r="B169" s="68" t="s">
        <v>169</v>
      </c>
      <c r="C169" s="69">
        <v>3</v>
      </c>
      <c r="D169" s="68" t="s">
        <v>24</v>
      </c>
      <c r="E169" s="9"/>
      <c r="F169" s="77"/>
      <c r="G169" s="70" t="s">
        <v>192</v>
      </c>
      <c r="H169" s="9" t="s">
        <v>187</v>
      </c>
    </row>
    <row r="170" ht="59" customHeight="1" spans="1:8">
      <c r="A170" s="9">
        <v>7</v>
      </c>
      <c r="B170" s="68" t="s">
        <v>66</v>
      </c>
      <c r="C170" s="69">
        <f>12-4.5</f>
        <v>7.5</v>
      </c>
      <c r="D170" s="71" t="s">
        <v>17</v>
      </c>
      <c r="E170" s="9"/>
      <c r="F170" s="77"/>
      <c r="G170" s="70" t="s">
        <v>67</v>
      </c>
      <c r="H170" s="9" t="s">
        <v>187</v>
      </c>
    </row>
    <row r="171" ht="47" customHeight="1" spans="1:8">
      <c r="A171" s="9">
        <v>8</v>
      </c>
      <c r="B171" s="68" t="s">
        <v>57</v>
      </c>
      <c r="C171" s="69">
        <f>5.7+3.4</f>
        <v>9.1</v>
      </c>
      <c r="D171" s="68" t="s">
        <v>17</v>
      </c>
      <c r="E171" s="9"/>
      <c r="F171" s="77"/>
      <c r="G171" s="70" t="s">
        <v>58</v>
      </c>
      <c r="H171" s="9" t="s">
        <v>187</v>
      </c>
    </row>
    <row r="172" ht="56" customHeight="1" spans="1:8">
      <c r="A172" s="9">
        <v>9</v>
      </c>
      <c r="B172" s="68" t="s">
        <v>193</v>
      </c>
      <c r="C172" s="69">
        <f>0.23+5.78</f>
        <v>6.01</v>
      </c>
      <c r="D172" s="68" t="s">
        <v>21</v>
      </c>
      <c r="E172" s="9"/>
      <c r="F172" s="77"/>
      <c r="G172" s="70" t="s">
        <v>194</v>
      </c>
      <c r="H172" s="9" t="s">
        <v>187</v>
      </c>
    </row>
    <row r="173" ht="62" customHeight="1" spans="1:8">
      <c r="A173" s="9">
        <v>10</v>
      </c>
      <c r="B173" s="68" t="s">
        <v>185</v>
      </c>
      <c r="C173" s="69">
        <f>0.65+2.89+2.89+0.79</f>
        <v>7.22</v>
      </c>
      <c r="D173" s="68" t="s">
        <v>17</v>
      </c>
      <c r="E173" s="9"/>
      <c r="F173" s="77"/>
      <c r="G173" s="70" t="s">
        <v>186</v>
      </c>
      <c r="H173" s="9" t="s">
        <v>187</v>
      </c>
    </row>
    <row r="174" ht="62" customHeight="1" spans="1:8">
      <c r="A174" s="9">
        <v>11</v>
      </c>
      <c r="B174" s="73" t="s">
        <v>46</v>
      </c>
      <c r="C174" s="76">
        <f>4.53+7.78</f>
        <v>12.31</v>
      </c>
      <c r="D174" s="73" t="s">
        <v>17</v>
      </c>
      <c r="E174" s="9"/>
      <c r="F174" s="77"/>
      <c r="G174" s="75" t="s">
        <v>47</v>
      </c>
      <c r="H174" s="9" t="s">
        <v>187</v>
      </c>
    </row>
    <row r="175" customFormat="1" ht="57" customHeight="1" spans="1:8">
      <c r="A175" s="9">
        <v>12</v>
      </c>
      <c r="B175" s="68" t="s">
        <v>195</v>
      </c>
      <c r="C175" s="69">
        <v>1</v>
      </c>
      <c r="D175" s="68" t="s">
        <v>24</v>
      </c>
      <c r="E175" s="9"/>
      <c r="F175" s="77"/>
      <c r="G175" s="70" t="s">
        <v>196</v>
      </c>
      <c r="H175" s="9" t="s">
        <v>187</v>
      </c>
    </row>
    <row r="176" customFormat="1" ht="76" customHeight="1" spans="1:8">
      <c r="A176" s="9">
        <v>13</v>
      </c>
      <c r="B176" s="68" t="s">
        <v>197</v>
      </c>
      <c r="C176" s="69">
        <v>2</v>
      </c>
      <c r="D176" s="68" t="s">
        <v>24</v>
      </c>
      <c r="E176" s="9"/>
      <c r="F176" s="77"/>
      <c r="G176" s="70" t="s">
        <v>198</v>
      </c>
      <c r="H176" s="9" t="s">
        <v>187</v>
      </c>
    </row>
    <row r="177" customFormat="1" ht="69" customHeight="1" spans="1:8">
      <c r="A177" s="9">
        <v>14</v>
      </c>
      <c r="B177" s="68" t="s">
        <v>199</v>
      </c>
      <c r="C177" s="69">
        <v>2</v>
      </c>
      <c r="D177" s="68" t="s">
        <v>24</v>
      </c>
      <c r="E177" s="9"/>
      <c r="F177" s="77"/>
      <c r="G177" s="70" t="s">
        <v>200</v>
      </c>
      <c r="H177" s="9" t="s">
        <v>187</v>
      </c>
    </row>
    <row r="178" ht="57" customHeight="1" spans="1:8">
      <c r="A178" s="9">
        <v>16</v>
      </c>
      <c r="B178" s="68" t="s">
        <v>66</v>
      </c>
      <c r="C178" s="69">
        <f>(1.61+2.32+1.82+5.78+1.16+2.37)*3</f>
        <v>45.18</v>
      </c>
      <c r="D178" s="71" t="s">
        <v>17</v>
      </c>
      <c r="E178" s="9"/>
      <c r="F178" s="77"/>
      <c r="G178" s="70" t="s">
        <v>67</v>
      </c>
      <c r="H178" s="9" t="s">
        <v>201</v>
      </c>
    </row>
    <row r="179" customFormat="1" ht="53" customHeight="1" spans="1:8">
      <c r="A179" s="9">
        <v>17</v>
      </c>
      <c r="B179" s="68" t="s">
        <v>57</v>
      </c>
      <c r="C179" s="69">
        <f>2.81+6.4-1.29</f>
        <v>7.92</v>
      </c>
      <c r="D179" s="68" t="s">
        <v>17</v>
      </c>
      <c r="E179" s="9"/>
      <c r="F179" s="77"/>
      <c r="G179" s="70" t="s">
        <v>58</v>
      </c>
      <c r="H179" s="9" t="s">
        <v>201</v>
      </c>
    </row>
    <row r="180" customFormat="1" ht="53" customHeight="1" spans="1:8">
      <c r="A180" s="9">
        <v>18</v>
      </c>
      <c r="B180" s="68" t="s">
        <v>193</v>
      </c>
      <c r="C180" s="69">
        <v>0.63</v>
      </c>
      <c r="D180" s="68" t="s">
        <v>21</v>
      </c>
      <c r="E180" s="9"/>
      <c r="F180" s="77"/>
      <c r="G180" s="70" t="s">
        <v>194</v>
      </c>
      <c r="H180" s="9" t="s">
        <v>201</v>
      </c>
    </row>
    <row r="181" customFormat="1" ht="59" customHeight="1" spans="1:8">
      <c r="A181" s="9">
        <v>19</v>
      </c>
      <c r="B181" s="68" t="s">
        <v>202</v>
      </c>
      <c r="C181" s="69">
        <f>3.15+3.22+1.86+4.2+5.4</f>
        <v>17.83</v>
      </c>
      <c r="D181" s="68" t="s">
        <v>17</v>
      </c>
      <c r="E181" s="9"/>
      <c r="F181" s="77"/>
      <c r="G181" s="70" t="s">
        <v>203</v>
      </c>
      <c r="H181" s="9" t="s">
        <v>201</v>
      </c>
    </row>
    <row r="182" ht="55" customHeight="1" spans="1:8">
      <c r="A182" s="9">
        <v>20</v>
      </c>
      <c r="B182" s="68" t="s">
        <v>204</v>
      </c>
      <c r="C182" s="69">
        <f>4.59+4.18+4.65</f>
        <v>13.42</v>
      </c>
      <c r="D182" s="68" t="s">
        <v>17</v>
      </c>
      <c r="E182" s="9"/>
      <c r="F182" s="77"/>
      <c r="G182" s="70" t="s">
        <v>205</v>
      </c>
      <c r="H182" s="9" t="s">
        <v>201</v>
      </c>
    </row>
    <row r="183" ht="68" customHeight="1" spans="1:8">
      <c r="A183" s="9">
        <v>21</v>
      </c>
      <c r="B183" s="68" t="s">
        <v>206</v>
      </c>
      <c r="C183" s="69">
        <f>3.81+1.35</f>
        <v>5.16</v>
      </c>
      <c r="D183" s="68" t="s">
        <v>17</v>
      </c>
      <c r="E183" s="9"/>
      <c r="F183" s="77"/>
      <c r="G183" s="70" t="s">
        <v>205</v>
      </c>
      <c r="H183" s="9" t="s">
        <v>201</v>
      </c>
    </row>
    <row r="184" ht="47" customHeight="1" spans="1:8">
      <c r="A184" s="9">
        <v>22</v>
      </c>
      <c r="B184" s="68" t="s">
        <v>207</v>
      </c>
      <c r="C184" s="69">
        <f>6.35+2.26+3.1</f>
        <v>11.71</v>
      </c>
      <c r="D184" s="68" t="s">
        <v>21</v>
      </c>
      <c r="E184" s="9"/>
      <c r="F184" s="77"/>
      <c r="G184" s="70" t="s">
        <v>208</v>
      </c>
      <c r="H184" s="9" t="s">
        <v>201</v>
      </c>
    </row>
    <row r="185" ht="37" customHeight="1" spans="1:8">
      <c r="A185" s="9">
        <v>23</v>
      </c>
      <c r="B185" s="73" t="s">
        <v>127</v>
      </c>
      <c r="C185" s="76">
        <f>1.83+1.85</f>
        <v>3.68</v>
      </c>
      <c r="D185" s="68" t="s">
        <v>17</v>
      </c>
      <c r="E185" s="9"/>
      <c r="F185" s="77"/>
      <c r="G185" s="70" t="s">
        <v>177</v>
      </c>
      <c r="H185" s="9" t="s">
        <v>201</v>
      </c>
    </row>
    <row r="186" ht="51" customHeight="1" spans="1:8">
      <c r="A186" s="9">
        <v>24</v>
      </c>
      <c r="B186" s="73" t="s">
        <v>209</v>
      </c>
      <c r="C186" s="76">
        <f>12.55+8.46</f>
        <v>21.01</v>
      </c>
      <c r="D186" s="68" t="s">
        <v>21</v>
      </c>
      <c r="E186" s="9"/>
      <c r="F186" s="77"/>
      <c r="G186" s="75" t="s">
        <v>210</v>
      </c>
      <c r="H186" s="9" t="s">
        <v>201</v>
      </c>
    </row>
    <row r="187" ht="60" customHeight="1" spans="1:8">
      <c r="A187" s="9">
        <v>25</v>
      </c>
      <c r="B187" s="73" t="s">
        <v>46</v>
      </c>
      <c r="C187" s="76">
        <f>14.09+5.01</f>
        <v>19.1</v>
      </c>
      <c r="D187" s="73" t="s">
        <v>17</v>
      </c>
      <c r="E187" s="9"/>
      <c r="F187" s="77"/>
      <c r="G187" s="75" t="s">
        <v>47</v>
      </c>
      <c r="H187" s="9" t="s">
        <v>201</v>
      </c>
    </row>
    <row r="188" ht="73" customHeight="1" spans="1:8">
      <c r="A188" s="9">
        <v>26</v>
      </c>
      <c r="B188" s="68" t="s">
        <v>211</v>
      </c>
      <c r="C188" s="69">
        <v>8</v>
      </c>
      <c r="D188" s="68" t="s">
        <v>24</v>
      </c>
      <c r="E188" s="9"/>
      <c r="F188" s="77"/>
      <c r="G188" s="70" t="s">
        <v>72</v>
      </c>
      <c r="H188" s="9" t="s">
        <v>201</v>
      </c>
    </row>
    <row r="189" ht="90" customHeight="1" spans="1:8">
      <c r="A189" s="9">
        <v>27</v>
      </c>
      <c r="B189" s="68" t="s">
        <v>212</v>
      </c>
      <c r="C189" s="69">
        <v>4</v>
      </c>
      <c r="D189" s="68" t="s">
        <v>24</v>
      </c>
      <c r="E189" s="9"/>
      <c r="F189" s="77"/>
      <c r="G189" s="70" t="s">
        <v>213</v>
      </c>
      <c r="H189" s="9" t="s">
        <v>201</v>
      </c>
    </row>
    <row r="190" ht="40" customHeight="1" spans="1:8">
      <c r="A190" s="9">
        <v>28</v>
      </c>
      <c r="B190" s="68" t="s">
        <v>214</v>
      </c>
      <c r="C190" s="69">
        <f>3.07+1.04</f>
        <v>4.11</v>
      </c>
      <c r="D190" s="73" t="s">
        <v>17</v>
      </c>
      <c r="E190" s="9"/>
      <c r="F190" s="77"/>
      <c r="G190" s="70" t="s">
        <v>215</v>
      </c>
      <c r="H190" s="9" t="s">
        <v>201</v>
      </c>
    </row>
    <row r="191" ht="59" customHeight="1" spans="1:8">
      <c r="A191" s="9">
        <v>29</v>
      </c>
      <c r="B191" s="68" t="s">
        <v>216</v>
      </c>
      <c r="C191" s="69">
        <v>3</v>
      </c>
      <c r="D191" s="68" t="s">
        <v>21</v>
      </c>
      <c r="E191" s="43"/>
      <c r="F191" s="77"/>
      <c r="G191" s="70" t="s">
        <v>164</v>
      </c>
      <c r="H191" s="9" t="s">
        <v>201</v>
      </c>
    </row>
    <row r="192" ht="51" customHeight="1" spans="1:8">
      <c r="A192" s="9">
        <v>30</v>
      </c>
      <c r="B192" s="68" t="s">
        <v>217</v>
      </c>
      <c r="C192" s="69">
        <f>4.16+1.48</f>
        <v>5.64</v>
      </c>
      <c r="D192" s="73" t="s">
        <v>17</v>
      </c>
      <c r="E192" s="43"/>
      <c r="F192" s="77"/>
      <c r="G192" s="70" t="s">
        <v>218</v>
      </c>
      <c r="H192" s="9" t="s">
        <v>201</v>
      </c>
    </row>
    <row r="193" ht="47" customHeight="1" spans="1:8">
      <c r="A193" s="9">
        <v>31</v>
      </c>
      <c r="B193" s="68" t="s">
        <v>219</v>
      </c>
      <c r="C193" s="69">
        <v>4</v>
      </c>
      <c r="D193" s="68" t="s">
        <v>37</v>
      </c>
      <c r="E193" s="9"/>
      <c r="F193" s="77"/>
      <c r="G193" s="70" t="s">
        <v>200</v>
      </c>
      <c r="H193" s="9" t="s">
        <v>201</v>
      </c>
    </row>
    <row r="194" ht="118" customHeight="1" spans="1:8">
      <c r="A194" s="9">
        <v>32</v>
      </c>
      <c r="B194" s="68" t="s">
        <v>41</v>
      </c>
      <c r="C194" s="69">
        <v>2</v>
      </c>
      <c r="D194" s="68" t="s">
        <v>24</v>
      </c>
      <c r="E194" s="9"/>
      <c r="F194" s="77"/>
      <c r="G194" s="70" t="s">
        <v>42</v>
      </c>
      <c r="H194" s="9" t="s">
        <v>201</v>
      </c>
    </row>
    <row r="195" ht="48" customHeight="1" spans="1:8">
      <c r="A195" s="9">
        <v>33</v>
      </c>
      <c r="B195" s="68" t="s">
        <v>220</v>
      </c>
      <c r="C195" s="69">
        <v>1</v>
      </c>
      <c r="D195" s="68" t="s">
        <v>221</v>
      </c>
      <c r="E195" s="9"/>
      <c r="F195" s="77"/>
      <c r="G195" s="70" t="s">
        <v>222</v>
      </c>
      <c r="H195" s="9" t="s">
        <v>201</v>
      </c>
    </row>
    <row r="196" ht="47" customHeight="1" spans="1:8">
      <c r="A196" s="9">
        <v>34</v>
      </c>
      <c r="B196" s="68" t="s">
        <v>223</v>
      </c>
      <c r="C196" s="69">
        <v>1</v>
      </c>
      <c r="D196" s="68" t="s">
        <v>24</v>
      </c>
      <c r="E196" s="9"/>
      <c r="F196" s="77"/>
      <c r="G196" s="70" t="s">
        <v>224</v>
      </c>
      <c r="H196" s="9" t="s">
        <v>201</v>
      </c>
    </row>
    <row r="197" ht="41" customHeight="1" spans="1:8">
      <c r="A197" s="9">
        <v>35</v>
      </c>
      <c r="B197" s="68" t="s">
        <v>225</v>
      </c>
      <c r="C197" s="69">
        <v>1</v>
      </c>
      <c r="D197" s="68" t="s">
        <v>221</v>
      </c>
      <c r="E197" s="9"/>
      <c r="F197" s="77"/>
      <c r="G197" s="70" t="s">
        <v>226</v>
      </c>
      <c r="H197" s="9" t="s">
        <v>201</v>
      </c>
    </row>
    <row r="198" ht="39" customHeight="1" spans="1:8">
      <c r="A198" s="9">
        <v>36</v>
      </c>
      <c r="B198" s="68" t="s">
        <v>227</v>
      </c>
      <c r="C198" s="69">
        <v>1</v>
      </c>
      <c r="D198" s="68" t="s">
        <v>221</v>
      </c>
      <c r="E198" s="9"/>
      <c r="F198" s="77"/>
      <c r="G198" s="70" t="s">
        <v>228</v>
      </c>
      <c r="H198" s="9" t="s">
        <v>201</v>
      </c>
    </row>
    <row r="199" ht="49" customHeight="1" spans="1:8">
      <c r="A199" s="9">
        <v>37</v>
      </c>
      <c r="B199" s="68" t="s">
        <v>229</v>
      </c>
      <c r="C199" s="69">
        <v>1</v>
      </c>
      <c r="D199" s="68" t="s">
        <v>24</v>
      </c>
      <c r="E199" s="9"/>
      <c r="F199" s="77"/>
      <c r="G199" s="70" t="s">
        <v>230</v>
      </c>
      <c r="H199" s="9" t="s">
        <v>201</v>
      </c>
    </row>
    <row r="200" ht="50" customHeight="1" spans="1:8">
      <c r="A200" s="9">
        <v>38</v>
      </c>
      <c r="B200" s="68" t="s">
        <v>231</v>
      </c>
      <c r="C200" s="69">
        <v>1</v>
      </c>
      <c r="D200" s="68" t="s">
        <v>221</v>
      </c>
      <c r="E200" s="9"/>
      <c r="F200" s="77"/>
      <c r="G200" s="70" t="s">
        <v>232</v>
      </c>
      <c r="H200" s="9" t="s">
        <v>201</v>
      </c>
    </row>
    <row r="201" ht="44" customHeight="1" spans="1:8">
      <c r="A201" s="9">
        <v>39</v>
      </c>
      <c r="B201" s="68" t="s">
        <v>233</v>
      </c>
      <c r="C201" s="69">
        <v>1</v>
      </c>
      <c r="D201" s="68" t="s">
        <v>221</v>
      </c>
      <c r="E201" s="9"/>
      <c r="F201" s="77"/>
      <c r="G201" s="70" t="s">
        <v>234</v>
      </c>
      <c r="H201" s="9" t="s">
        <v>201</v>
      </c>
    </row>
    <row r="202" ht="41" customHeight="1" spans="1:8">
      <c r="A202" s="9">
        <v>40</v>
      </c>
      <c r="B202" s="68" t="s">
        <v>235</v>
      </c>
      <c r="C202" s="69">
        <v>1</v>
      </c>
      <c r="D202" s="68" t="s">
        <v>24</v>
      </c>
      <c r="E202" s="9"/>
      <c r="F202" s="77"/>
      <c r="G202" s="70" t="s">
        <v>236</v>
      </c>
      <c r="H202" s="9" t="s">
        <v>201</v>
      </c>
    </row>
    <row r="203" ht="45" customHeight="1" spans="1:8">
      <c r="A203" s="9">
        <v>41</v>
      </c>
      <c r="B203" s="68" t="s">
        <v>237</v>
      </c>
      <c r="C203" s="69">
        <v>1</v>
      </c>
      <c r="D203" s="68" t="s">
        <v>24</v>
      </c>
      <c r="E203" s="9"/>
      <c r="F203" s="77"/>
      <c r="G203" s="70" t="s">
        <v>238</v>
      </c>
      <c r="H203" s="9" t="s">
        <v>201</v>
      </c>
    </row>
    <row r="204" ht="56" customHeight="1" spans="1:8">
      <c r="A204" s="9">
        <v>42</v>
      </c>
      <c r="B204" s="68" t="s">
        <v>239</v>
      </c>
      <c r="C204" s="69">
        <v>1</v>
      </c>
      <c r="D204" s="68" t="s">
        <v>24</v>
      </c>
      <c r="E204" s="9"/>
      <c r="F204" s="77"/>
      <c r="G204" s="70" t="s">
        <v>240</v>
      </c>
      <c r="H204" s="9" t="s">
        <v>201</v>
      </c>
    </row>
    <row r="205" ht="56" customHeight="1" spans="1:8">
      <c r="A205" s="9">
        <v>43</v>
      </c>
      <c r="B205" s="68" t="s">
        <v>20</v>
      </c>
      <c r="C205" s="69">
        <f>6.35+2.26+9.41+9.21+0.27</f>
        <v>27.5</v>
      </c>
      <c r="D205" s="68" t="s">
        <v>21</v>
      </c>
      <c r="E205" s="9"/>
      <c r="F205" s="77"/>
      <c r="G205" s="70" t="s">
        <v>22</v>
      </c>
      <c r="H205" s="9" t="s">
        <v>201</v>
      </c>
    </row>
    <row r="206" ht="49" customHeight="1" spans="1:8">
      <c r="A206" s="9">
        <v>44</v>
      </c>
      <c r="B206" s="68" t="s">
        <v>241</v>
      </c>
      <c r="C206" s="69">
        <f>3.53+1.17+3.74+3.74+4.76</f>
        <v>16.94</v>
      </c>
      <c r="D206" s="68" t="s">
        <v>17</v>
      </c>
      <c r="E206" s="9"/>
      <c r="F206" s="77"/>
      <c r="G206" s="70" t="s">
        <v>242</v>
      </c>
      <c r="H206" s="9" t="s">
        <v>201</v>
      </c>
    </row>
    <row r="207" ht="41" customHeight="1" spans="1:8">
      <c r="A207" s="9">
        <v>45</v>
      </c>
      <c r="B207" s="68" t="s">
        <v>243</v>
      </c>
      <c r="C207" s="69">
        <f>2.75+3.4+4.38</f>
        <v>10.53</v>
      </c>
      <c r="D207" s="68" t="s">
        <v>17</v>
      </c>
      <c r="E207" s="9"/>
      <c r="F207" s="77"/>
      <c r="G207" s="70" t="s">
        <v>242</v>
      </c>
      <c r="H207" s="9" t="s">
        <v>201</v>
      </c>
    </row>
    <row r="208" ht="46" customHeight="1" spans="1:8">
      <c r="A208" s="9">
        <v>46</v>
      </c>
      <c r="B208" s="68" t="s">
        <v>244</v>
      </c>
      <c r="C208" s="69">
        <v>2</v>
      </c>
      <c r="D208" s="68" t="s">
        <v>133</v>
      </c>
      <c r="E208" s="9"/>
      <c r="F208" s="77"/>
      <c r="G208" s="70" t="s">
        <v>245</v>
      </c>
      <c r="H208" s="9" t="s">
        <v>201</v>
      </c>
    </row>
    <row r="209" ht="43" customHeight="1" spans="1:8">
      <c r="A209" s="9">
        <v>47</v>
      </c>
      <c r="B209" s="68" t="s">
        <v>246</v>
      </c>
      <c r="C209" s="69">
        <v>1</v>
      </c>
      <c r="D209" s="68" t="s">
        <v>144</v>
      </c>
      <c r="E209" s="9"/>
      <c r="F209" s="77"/>
      <c r="G209" s="70" t="s">
        <v>247</v>
      </c>
      <c r="H209" s="9" t="s">
        <v>201</v>
      </c>
    </row>
    <row r="210" ht="48" customHeight="1" spans="1:8">
      <c r="A210" s="9">
        <v>48</v>
      </c>
      <c r="B210" s="68" t="s">
        <v>248</v>
      </c>
      <c r="C210" s="69">
        <v>2</v>
      </c>
      <c r="D210" s="68" t="s">
        <v>24</v>
      </c>
      <c r="E210" s="9"/>
      <c r="F210" s="77"/>
      <c r="G210" s="70" t="s">
        <v>249</v>
      </c>
      <c r="H210" s="9" t="s">
        <v>201</v>
      </c>
    </row>
    <row r="211" ht="54" customHeight="1" spans="1:8">
      <c r="A211" s="9">
        <v>49</v>
      </c>
      <c r="B211" s="68" t="s">
        <v>250</v>
      </c>
      <c r="C211" s="69">
        <v>1</v>
      </c>
      <c r="D211" s="68" t="s">
        <v>24</v>
      </c>
      <c r="E211" s="9"/>
      <c r="F211" s="77"/>
      <c r="G211" s="70" t="s">
        <v>251</v>
      </c>
      <c r="H211" s="9" t="s">
        <v>201</v>
      </c>
    </row>
    <row r="212" ht="49" customHeight="1" spans="1:8">
      <c r="A212" s="9">
        <v>50</v>
      </c>
      <c r="B212" s="68" t="s">
        <v>252</v>
      </c>
      <c r="C212" s="69">
        <v>3</v>
      </c>
      <c r="D212" s="68" t="s">
        <v>253</v>
      </c>
      <c r="E212" s="9"/>
      <c r="F212" s="77"/>
      <c r="G212" s="70" t="s">
        <v>254</v>
      </c>
      <c r="H212" s="9" t="s">
        <v>201</v>
      </c>
    </row>
    <row r="213" ht="57" customHeight="1" spans="1:8">
      <c r="A213" s="9">
        <v>51</v>
      </c>
      <c r="B213" s="68" t="s">
        <v>255</v>
      </c>
      <c r="C213" s="69">
        <v>1</v>
      </c>
      <c r="D213" s="68" t="s">
        <v>256</v>
      </c>
      <c r="E213" s="9"/>
      <c r="F213" s="77"/>
      <c r="G213" s="70" t="s">
        <v>257</v>
      </c>
      <c r="H213" s="9" t="s">
        <v>201</v>
      </c>
    </row>
    <row r="214" ht="41" customHeight="1" spans="1:8">
      <c r="A214" s="9">
        <v>52</v>
      </c>
      <c r="B214" s="68" t="s">
        <v>258</v>
      </c>
      <c r="C214" s="69">
        <v>1</v>
      </c>
      <c r="D214" s="68" t="s">
        <v>24</v>
      </c>
      <c r="E214" s="9"/>
      <c r="F214" s="77"/>
      <c r="G214" s="70" t="s">
        <v>259</v>
      </c>
      <c r="H214" s="9" t="s">
        <v>201</v>
      </c>
    </row>
    <row r="215" ht="41" customHeight="1" spans="1:8">
      <c r="A215" s="9">
        <v>53</v>
      </c>
      <c r="B215" s="68" t="s">
        <v>260</v>
      </c>
      <c r="C215" s="69">
        <v>1</v>
      </c>
      <c r="D215" s="68" t="s">
        <v>24</v>
      </c>
      <c r="E215" s="9"/>
      <c r="F215" s="77"/>
      <c r="G215" s="70" t="s">
        <v>261</v>
      </c>
      <c r="H215" s="9" t="s">
        <v>201</v>
      </c>
    </row>
    <row r="216" ht="44" customHeight="1" spans="1:8">
      <c r="A216" s="9">
        <v>54</v>
      </c>
      <c r="B216" s="68" t="s">
        <v>262</v>
      </c>
      <c r="C216" s="69">
        <v>1</v>
      </c>
      <c r="D216" s="68" t="s">
        <v>221</v>
      </c>
      <c r="E216" s="9"/>
      <c r="F216" s="77"/>
      <c r="G216" s="70" t="s">
        <v>263</v>
      </c>
      <c r="H216" s="9" t="s">
        <v>201</v>
      </c>
    </row>
    <row r="217" ht="48" customHeight="1" spans="1:8">
      <c r="A217" s="9">
        <v>55</v>
      </c>
      <c r="B217" s="68" t="s">
        <v>264</v>
      </c>
      <c r="C217" s="69">
        <v>1</v>
      </c>
      <c r="D217" s="68" t="s">
        <v>24</v>
      </c>
      <c r="E217" s="9"/>
      <c r="F217" s="77"/>
      <c r="G217" s="70" t="s">
        <v>265</v>
      </c>
      <c r="H217" s="9" t="s">
        <v>201</v>
      </c>
    </row>
    <row r="218" ht="48" customHeight="1" spans="1:8">
      <c r="A218" s="9">
        <v>56</v>
      </c>
      <c r="B218" s="68" t="s">
        <v>266</v>
      </c>
      <c r="C218" s="69">
        <v>1</v>
      </c>
      <c r="D218" s="68" t="s">
        <v>24</v>
      </c>
      <c r="E218" s="9"/>
      <c r="F218" s="77"/>
      <c r="G218" s="70" t="s">
        <v>267</v>
      </c>
      <c r="H218" s="9" t="s">
        <v>201</v>
      </c>
    </row>
    <row r="219" ht="142" customHeight="1" spans="1:8">
      <c r="A219" s="9">
        <v>57</v>
      </c>
      <c r="B219" s="68" t="s">
        <v>268</v>
      </c>
      <c r="C219" s="69">
        <v>1</v>
      </c>
      <c r="D219" s="68" t="s">
        <v>144</v>
      </c>
      <c r="E219" s="9"/>
      <c r="F219" s="77"/>
      <c r="G219" s="70" t="s">
        <v>269</v>
      </c>
      <c r="H219" s="9" t="s">
        <v>201</v>
      </c>
    </row>
    <row r="220" ht="142" customHeight="1" spans="1:8">
      <c r="A220" s="9">
        <v>58</v>
      </c>
      <c r="B220" s="68" t="s">
        <v>270</v>
      </c>
      <c r="C220" s="69">
        <v>1</v>
      </c>
      <c r="D220" s="68" t="s">
        <v>144</v>
      </c>
      <c r="E220" s="9"/>
      <c r="F220" s="77"/>
      <c r="G220" s="70" t="s">
        <v>269</v>
      </c>
      <c r="H220" s="9" t="s">
        <v>201</v>
      </c>
    </row>
    <row r="221" ht="59" customHeight="1" spans="1:8">
      <c r="A221" s="9">
        <v>59</v>
      </c>
      <c r="B221" s="68" t="s">
        <v>271</v>
      </c>
      <c r="C221" s="69">
        <v>1</v>
      </c>
      <c r="D221" s="68" t="s">
        <v>24</v>
      </c>
      <c r="E221" s="9"/>
      <c r="F221" s="77"/>
      <c r="G221" s="70" t="s">
        <v>245</v>
      </c>
      <c r="H221" s="9" t="s">
        <v>201</v>
      </c>
    </row>
    <row r="222" ht="46" customHeight="1" spans="1:8">
      <c r="A222" s="9">
        <v>60</v>
      </c>
      <c r="B222" s="68" t="s">
        <v>272</v>
      </c>
      <c r="C222" s="69">
        <v>2</v>
      </c>
      <c r="D222" s="68" t="s">
        <v>179</v>
      </c>
      <c r="E222" s="9"/>
      <c r="F222" s="77"/>
      <c r="G222" s="70" t="s">
        <v>273</v>
      </c>
      <c r="H222" s="9" t="s">
        <v>201</v>
      </c>
    </row>
    <row r="223" ht="47" customHeight="1" spans="1:8">
      <c r="A223" s="9">
        <v>61</v>
      </c>
      <c r="B223" s="68" t="s">
        <v>274</v>
      </c>
      <c r="C223" s="69">
        <v>1</v>
      </c>
      <c r="D223" s="68" t="s">
        <v>24</v>
      </c>
      <c r="E223" s="9"/>
      <c r="F223" s="77"/>
      <c r="G223" s="70" t="s">
        <v>275</v>
      </c>
      <c r="H223" s="9" t="s">
        <v>201</v>
      </c>
    </row>
    <row r="224" ht="80" customHeight="1" spans="1:8">
      <c r="A224" s="9">
        <v>62</v>
      </c>
      <c r="B224" s="68" t="s">
        <v>276</v>
      </c>
      <c r="C224" s="69">
        <f>6.35+2.26+3.065+1.35+1.35+3.1</f>
        <v>17.475</v>
      </c>
      <c r="D224" s="68" t="s">
        <v>21</v>
      </c>
      <c r="E224" s="9"/>
      <c r="F224" s="77"/>
      <c r="G224" s="70" t="s">
        <v>136</v>
      </c>
      <c r="H224" s="9"/>
    </row>
    <row r="225" ht="56" customHeight="1" spans="1:8">
      <c r="A225" s="9">
        <v>64</v>
      </c>
      <c r="B225" s="68" t="s">
        <v>277</v>
      </c>
      <c r="C225" s="69">
        <f>2.33*4+9.7</f>
        <v>19.02</v>
      </c>
      <c r="D225" s="71" t="s">
        <v>17</v>
      </c>
      <c r="E225" s="9"/>
      <c r="F225" s="77"/>
      <c r="G225" s="70" t="s">
        <v>67</v>
      </c>
      <c r="H225" s="9" t="s">
        <v>278</v>
      </c>
    </row>
    <row r="226" ht="46" customHeight="1" spans="1:8">
      <c r="A226" s="9">
        <v>65</v>
      </c>
      <c r="B226" s="68" t="s">
        <v>57</v>
      </c>
      <c r="C226" s="69">
        <f>31.88+9.8</f>
        <v>41.68</v>
      </c>
      <c r="D226" s="68" t="s">
        <v>17</v>
      </c>
      <c r="E226" s="9"/>
      <c r="F226" s="77"/>
      <c r="G226" s="70" t="s">
        <v>58</v>
      </c>
      <c r="H226" s="9" t="s">
        <v>278</v>
      </c>
    </row>
    <row r="227" ht="57" customHeight="1" spans="1:8">
      <c r="A227" s="9">
        <v>66</v>
      </c>
      <c r="B227" s="68" t="s">
        <v>20</v>
      </c>
      <c r="C227" s="69">
        <f>0.2+9.58+1.28+0.36+0.45+0.95+7.57+0.4</f>
        <v>20.79</v>
      </c>
      <c r="D227" s="68" t="s">
        <v>21</v>
      </c>
      <c r="E227" s="9"/>
      <c r="F227" s="77"/>
      <c r="G227" s="70" t="s">
        <v>22</v>
      </c>
      <c r="H227" s="9" t="s">
        <v>278</v>
      </c>
    </row>
    <row r="228" ht="64" customHeight="1" spans="1:8">
      <c r="A228" s="9">
        <v>67</v>
      </c>
      <c r="B228" s="68" t="s">
        <v>279</v>
      </c>
      <c r="C228" s="69">
        <v>4</v>
      </c>
      <c r="D228" s="68" t="s">
        <v>24</v>
      </c>
      <c r="E228" s="9"/>
      <c r="F228" s="77"/>
      <c r="G228" s="70" t="s">
        <v>280</v>
      </c>
      <c r="H228" s="9" t="s">
        <v>278</v>
      </c>
    </row>
    <row r="229" ht="60" customHeight="1" spans="1:8">
      <c r="A229" s="9">
        <v>68</v>
      </c>
      <c r="B229" s="68" t="s">
        <v>202</v>
      </c>
      <c r="C229" s="69">
        <f>2.7*4</f>
        <v>10.8</v>
      </c>
      <c r="D229" s="68" t="s">
        <v>17</v>
      </c>
      <c r="E229" s="9"/>
      <c r="F229" s="77"/>
      <c r="G229" s="70" t="s">
        <v>281</v>
      </c>
      <c r="H229" s="9" t="s">
        <v>278</v>
      </c>
    </row>
    <row r="230" ht="62" customHeight="1" spans="1:8">
      <c r="A230" s="9">
        <v>69</v>
      </c>
      <c r="B230" s="73" t="s">
        <v>46</v>
      </c>
      <c r="C230" s="76">
        <f>17.95+8.27</f>
        <v>26.22</v>
      </c>
      <c r="D230" s="73" t="s">
        <v>17</v>
      </c>
      <c r="E230" s="9"/>
      <c r="F230" s="77"/>
      <c r="G230" s="75" t="s">
        <v>47</v>
      </c>
      <c r="H230" s="9" t="s">
        <v>278</v>
      </c>
    </row>
    <row r="231" ht="35" customHeight="1" spans="1:8">
      <c r="A231" s="9">
        <v>70</v>
      </c>
      <c r="B231" s="68" t="s">
        <v>185</v>
      </c>
      <c r="C231" s="69">
        <f>4.04+2.27</f>
        <v>6.31</v>
      </c>
      <c r="D231" s="68" t="s">
        <v>17</v>
      </c>
      <c r="E231" s="9"/>
      <c r="F231" s="77"/>
      <c r="G231" s="70" t="s">
        <v>186</v>
      </c>
      <c r="H231" s="9" t="s">
        <v>278</v>
      </c>
    </row>
    <row r="232" ht="50" customHeight="1" spans="1:8">
      <c r="A232" s="9">
        <v>71</v>
      </c>
      <c r="B232" s="68" t="s">
        <v>282</v>
      </c>
      <c r="C232" s="69">
        <v>3</v>
      </c>
      <c r="D232" s="68" t="s">
        <v>179</v>
      </c>
      <c r="E232" s="9"/>
      <c r="F232" s="77"/>
      <c r="G232" s="70" t="s">
        <v>283</v>
      </c>
      <c r="H232" s="9" t="s">
        <v>278</v>
      </c>
    </row>
    <row r="233" ht="49" customHeight="1" spans="1:8">
      <c r="A233" s="9">
        <v>72</v>
      </c>
      <c r="B233" s="68" t="s">
        <v>149</v>
      </c>
      <c r="C233" s="69">
        <v>6</v>
      </c>
      <c r="D233" s="68" t="s">
        <v>133</v>
      </c>
      <c r="E233" s="9"/>
      <c r="F233" s="77"/>
      <c r="G233" s="70" t="s">
        <v>284</v>
      </c>
      <c r="H233" s="9" t="s">
        <v>278</v>
      </c>
    </row>
    <row r="234" ht="46" customHeight="1" spans="1:8">
      <c r="A234" s="9">
        <v>74</v>
      </c>
      <c r="B234" s="68" t="s">
        <v>277</v>
      </c>
      <c r="C234" s="69">
        <f>(8.58+0.62+16.3+0.42)*3</f>
        <v>77.76</v>
      </c>
      <c r="D234" s="71" t="s">
        <v>17</v>
      </c>
      <c r="E234" s="9"/>
      <c r="F234" s="77"/>
      <c r="G234" s="70" t="s">
        <v>67</v>
      </c>
      <c r="H234" s="9" t="s">
        <v>285</v>
      </c>
    </row>
    <row r="235" ht="142" customHeight="1" spans="1:8">
      <c r="A235" s="9">
        <v>75</v>
      </c>
      <c r="B235" s="68" t="s">
        <v>286</v>
      </c>
      <c r="C235" s="69">
        <f>18.6-2.78+15.37-4.2-4.2+20.9-2.24+1.16+4.72+5.52</f>
        <v>52.85</v>
      </c>
      <c r="D235" s="71" t="s">
        <v>17</v>
      </c>
      <c r="E235" s="9"/>
      <c r="F235" s="77"/>
      <c r="G235" s="70" t="s">
        <v>287</v>
      </c>
      <c r="H235" s="9" t="s">
        <v>285</v>
      </c>
    </row>
    <row r="236" ht="142" customHeight="1" spans="1:8">
      <c r="A236" s="9">
        <v>76</v>
      </c>
      <c r="B236" s="68" t="s">
        <v>288</v>
      </c>
      <c r="C236" s="69">
        <v>1.065</v>
      </c>
      <c r="D236" s="71" t="s">
        <v>17</v>
      </c>
      <c r="E236" s="9"/>
      <c r="F236" s="77"/>
      <c r="G236" s="70" t="s">
        <v>18</v>
      </c>
      <c r="H236" s="9" t="s">
        <v>285</v>
      </c>
    </row>
    <row r="237" ht="72" customHeight="1" spans="1:8">
      <c r="A237" s="9">
        <v>77</v>
      </c>
      <c r="B237" s="68" t="s">
        <v>289</v>
      </c>
      <c r="C237" s="69">
        <f>11.4+8.63</f>
        <v>20.03</v>
      </c>
      <c r="D237" s="68" t="s">
        <v>21</v>
      </c>
      <c r="E237" s="9"/>
      <c r="F237" s="77"/>
      <c r="G237" s="70" t="s">
        <v>290</v>
      </c>
      <c r="H237" s="9" t="s">
        <v>285</v>
      </c>
    </row>
    <row r="238" ht="64" customHeight="1" spans="1:8">
      <c r="A238" s="9">
        <v>78</v>
      </c>
      <c r="B238" s="68" t="s">
        <v>291</v>
      </c>
      <c r="C238" s="69">
        <v>6.28</v>
      </c>
      <c r="D238" s="71" t="s">
        <v>17</v>
      </c>
      <c r="E238" s="9"/>
      <c r="F238" s="77"/>
      <c r="G238" s="70" t="s">
        <v>292</v>
      </c>
      <c r="H238" s="9" t="s">
        <v>285</v>
      </c>
    </row>
    <row r="239" ht="64" customHeight="1" spans="1:8">
      <c r="A239" s="9">
        <v>79</v>
      </c>
      <c r="B239" s="68" t="s">
        <v>46</v>
      </c>
      <c r="C239" s="69">
        <v>6.28</v>
      </c>
      <c r="D239" s="71" t="s">
        <v>17</v>
      </c>
      <c r="E239" s="9"/>
      <c r="F239" s="77"/>
      <c r="G239" s="75" t="s">
        <v>293</v>
      </c>
      <c r="H239" s="9" t="s">
        <v>285</v>
      </c>
    </row>
    <row r="240" ht="56" customHeight="1" spans="1:8">
      <c r="A240" s="9">
        <v>80</v>
      </c>
      <c r="B240" s="68" t="s">
        <v>169</v>
      </c>
      <c r="C240" s="69">
        <v>1</v>
      </c>
      <c r="D240" s="68" t="s">
        <v>24</v>
      </c>
      <c r="E240" s="9"/>
      <c r="F240" s="77"/>
      <c r="G240" s="70" t="s">
        <v>284</v>
      </c>
      <c r="H240" s="9" t="s">
        <v>285</v>
      </c>
    </row>
    <row r="241" ht="68" customHeight="1" spans="1:8">
      <c r="A241" s="9">
        <v>81</v>
      </c>
      <c r="B241" s="68" t="s">
        <v>294</v>
      </c>
      <c r="C241" s="69">
        <v>1</v>
      </c>
      <c r="D241" s="68" t="s">
        <v>24</v>
      </c>
      <c r="E241" s="9"/>
      <c r="F241" s="77"/>
      <c r="G241" s="70" t="s">
        <v>295</v>
      </c>
      <c r="H241" s="9" t="s">
        <v>285</v>
      </c>
    </row>
    <row r="242" ht="64" customHeight="1" spans="1:8">
      <c r="A242" s="9">
        <v>82</v>
      </c>
      <c r="B242" s="68" t="s">
        <v>61</v>
      </c>
      <c r="C242" s="69">
        <v>7</v>
      </c>
      <c r="D242" s="68" t="s">
        <v>24</v>
      </c>
      <c r="E242" s="9"/>
      <c r="F242" s="77"/>
      <c r="G242" s="70" t="s">
        <v>296</v>
      </c>
      <c r="H242" s="9" t="s">
        <v>285</v>
      </c>
    </row>
    <row r="243" ht="56" customHeight="1" spans="1:8">
      <c r="A243" s="9">
        <v>84</v>
      </c>
      <c r="B243" s="68" t="s">
        <v>276</v>
      </c>
      <c r="C243" s="69">
        <f>13.2+17.37+7.6+0.5</f>
        <v>38.67</v>
      </c>
      <c r="D243" s="68" t="s">
        <v>21</v>
      </c>
      <c r="E243" s="9"/>
      <c r="F243" s="77"/>
      <c r="G243" s="70" t="s">
        <v>136</v>
      </c>
      <c r="H243" s="9" t="s">
        <v>285</v>
      </c>
    </row>
    <row r="244" ht="142" customHeight="1" spans="1:8">
      <c r="A244" s="9">
        <v>85</v>
      </c>
      <c r="B244" s="68" t="s">
        <v>297</v>
      </c>
      <c r="C244" s="69">
        <v>1</v>
      </c>
      <c r="D244" s="68" t="s">
        <v>24</v>
      </c>
      <c r="E244" s="9"/>
      <c r="F244" s="77"/>
      <c r="G244" s="70" t="s">
        <v>298</v>
      </c>
      <c r="H244" s="9" t="s">
        <v>285</v>
      </c>
    </row>
    <row r="245" ht="58" customHeight="1" spans="1:8">
      <c r="A245" s="9">
        <v>86</v>
      </c>
      <c r="B245" s="68" t="s">
        <v>299</v>
      </c>
      <c r="C245" s="69">
        <v>1</v>
      </c>
      <c r="D245" s="73" t="s">
        <v>37</v>
      </c>
      <c r="E245" s="9"/>
      <c r="F245" s="77"/>
      <c r="G245" s="70" t="s">
        <v>300</v>
      </c>
      <c r="H245" s="9" t="s">
        <v>285</v>
      </c>
    </row>
    <row r="246" ht="49" customHeight="1" spans="1:8">
      <c r="A246" s="9">
        <v>87</v>
      </c>
      <c r="B246" s="68" t="s">
        <v>217</v>
      </c>
      <c r="C246" s="69">
        <v>2.24</v>
      </c>
      <c r="D246" s="73" t="s">
        <v>17</v>
      </c>
      <c r="E246" s="9"/>
      <c r="F246" s="77"/>
      <c r="G246" s="70" t="s">
        <v>218</v>
      </c>
      <c r="H246" s="9" t="s">
        <v>285</v>
      </c>
    </row>
    <row r="247" ht="48" customHeight="1" spans="1:8">
      <c r="A247" s="9">
        <v>88</v>
      </c>
      <c r="B247" s="68" t="s">
        <v>301</v>
      </c>
      <c r="C247" s="69">
        <v>4</v>
      </c>
      <c r="D247" s="68" t="s">
        <v>24</v>
      </c>
      <c r="E247" s="9"/>
      <c r="F247" s="77"/>
      <c r="G247" s="70" t="s">
        <v>302</v>
      </c>
      <c r="H247" s="9" t="s">
        <v>285</v>
      </c>
    </row>
    <row r="248" ht="53" customHeight="1" spans="1:8">
      <c r="A248" s="9">
        <v>89</v>
      </c>
      <c r="B248" s="68" t="s">
        <v>303</v>
      </c>
      <c r="C248" s="69">
        <v>10</v>
      </c>
      <c r="D248" s="68" t="s">
        <v>133</v>
      </c>
      <c r="E248" s="9"/>
      <c r="F248" s="77"/>
      <c r="G248" s="70" t="s">
        <v>304</v>
      </c>
      <c r="H248" s="9" t="s">
        <v>285</v>
      </c>
    </row>
    <row r="249" ht="64" customHeight="1" spans="1:8">
      <c r="A249" s="9">
        <v>90</v>
      </c>
      <c r="B249" s="68" t="s">
        <v>305</v>
      </c>
      <c r="C249" s="69">
        <v>7</v>
      </c>
      <c r="D249" s="68" t="s">
        <v>24</v>
      </c>
      <c r="E249" s="9"/>
      <c r="F249" s="77"/>
      <c r="G249" s="70" t="s">
        <v>306</v>
      </c>
      <c r="H249" s="9" t="s">
        <v>285</v>
      </c>
    </row>
    <row r="250" ht="56" customHeight="1" spans="1:8">
      <c r="A250" s="9">
        <v>91</v>
      </c>
      <c r="B250" s="68" t="s">
        <v>41</v>
      </c>
      <c r="C250" s="69">
        <v>1</v>
      </c>
      <c r="D250" s="68" t="s">
        <v>24</v>
      </c>
      <c r="E250" s="9"/>
      <c r="F250" s="77"/>
      <c r="G250" s="70" t="s">
        <v>307</v>
      </c>
      <c r="H250" s="9" t="s">
        <v>285</v>
      </c>
    </row>
    <row r="251" ht="64" customHeight="1" spans="1:8">
      <c r="A251" s="9">
        <v>92</v>
      </c>
      <c r="B251" s="68" t="s">
        <v>20</v>
      </c>
      <c r="C251" s="69">
        <f>6.3+0.55+0.6+0.55+7.1+3.03+3.02+0.42</f>
        <v>21.57</v>
      </c>
      <c r="D251" s="68" t="s">
        <v>21</v>
      </c>
      <c r="E251" s="9"/>
      <c r="F251" s="77"/>
      <c r="G251" s="70" t="s">
        <v>22</v>
      </c>
      <c r="H251" s="9" t="s">
        <v>285</v>
      </c>
    </row>
    <row r="252" ht="65" customHeight="1" spans="1:8">
      <c r="A252" s="9">
        <v>93</v>
      </c>
      <c r="B252" s="68" t="s">
        <v>308</v>
      </c>
      <c r="C252" s="69">
        <v>1</v>
      </c>
      <c r="D252" s="68" t="s">
        <v>179</v>
      </c>
      <c r="E252" s="9"/>
      <c r="F252" s="77"/>
      <c r="G252" s="70" t="s">
        <v>309</v>
      </c>
      <c r="H252" s="9" t="s">
        <v>285</v>
      </c>
    </row>
    <row r="253" ht="64" customHeight="1" spans="1:8">
      <c r="A253" s="9">
        <v>95</v>
      </c>
      <c r="B253" s="68" t="s">
        <v>277</v>
      </c>
      <c r="C253" s="69">
        <f>8.1+8.848+16.08+8.03</f>
        <v>41.058</v>
      </c>
      <c r="D253" s="71" t="s">
        <v>17</v>
      </c>
      <c r="E253" s="9"/>
      <c r="F253" s="77"/>
      <c r="G253" s="70" t="s">
        <v>310</v>
      </c>
      <c r="H253" s="9" t="s">
        <v>311</v>
      </c>
    </row>
    <row r="254" ht="142" customHeight="1" spans="1:8">
      <c r="A254" s="9">
        <v>96</v>
      </c>
      <c r="B254" s="68" t="s">
        <v>286</v>
      </c>
      <c r="C254" s="69">
        <f>8.1+8.848+15+0.6+0.6+8.1</f>
        <v>41.248</v>
      </c>
      <c r="D254" s="71" t="s">
        <v>17</v>
      </c>
      <c r="E254" s="9"/>
      <c r="F254" s="77"/>
      <c r="G254" s="70" t="s">
        <v>287</v>
      </c>
      <c r="H254" s="9" t="s">
        <v>311</v>
      </c>
    </row>
    <row r="255" ht="66" customHeight="1" spans="1:8">
      <c r="A255" s="9">
        <v>97</v>
      </c>
      <c r="B255" s="68" t="s">
        <v>312</v>
      </c>
      <c r="C255" s="69">
        <v>4</v>
      </c>
      <c r="D255" s="68" t="s">
        <v>24</v>
      </c>
      <c r="E255" s="9"/>
      <c r="F255" s="77"/>
      <c r="G255" s="70" t="s">
        <v>60</v>
      </c>
      <c r="H255" s="9" t="s">
        <v>311</v>
      </c>
    </row>
    <row r="256" ht="58" customHeight="1" spans="1:8">
      <c r="A256" s="9">
        <v>98</v>
      </c>
      <c r="B256" s="68" t="s">
        <v>217</v>
      </c>
      <c r="C256" s="69">
        <f>0.73+0.4+0.65+0.31+0.72</f>
        <v>2.81</v>
      </c>
      <c r="D256" s="73" t="s">
        <v>17</v>
      </c>
      <c r="E256" s="9"/>
      <c r="F256" s="77"/>
      <c r="G256" s="70" t="s">
        <v>218</v>
      </c>
      <c r="H256" s="9" t="s">
        <v>311</v>
      </c>
    </row>
    <row r="257" ht="60" customHeight="1" spans="1:8">
      <c r="A257" s="9">
        <v>99</v>
      </c>
      <c r="B257" s="68" t="s">
        <v>313</v>
      </c>
      <c r="C257" s="69">
        <v>1</v>
      </c>
      <c r="D257" s="68" t="s">
        <v>24</v>
      </c>
      <c r="E257" s="9"/>
      <c r="F257" s="77"/>
      <c r="G257" s="70" t="s">
        <v>314</v>
      </c>
      <c r="H257" s="9" t="s">
        <v>311</v>
      </c>
    </row>
    <row r="258" ht="57" customHeight="1" spans="1:8">
      <c r="A258" s="9">
        <v>100</v>
      </c>
      <c r="B258" s="68" t="s">
        <v>276</v>
      </c>
      <c r="C258" s="69">
        <f>17+3+3+0.65+0.86+1.88+0.88+0.68+0.68+1.58+0.68</f>
        <v>30.89</v>
      </c>
      <c r="D258" s="68" t="s">
        <v>21</v>
      </c>
      <c r="E258" s="9"/>
      <c r="F258" s="77"/>
      <c r="G258" s="70" t="s">
        <v>136</v>
      </c>
      <c r="H258" s="9" t="s">
        <v>311</v>
      </c>
    </row>
    <row r="259" ht="57" customHeight="1" spans="1:8">
      <c r="A259" s="9">
        <v>101</v>
      </c>
      <c r="B259" s="68" t="s">
        <v>315</v>
      </c>
      <c r="C259" s="69">
        <v>15</v>
      </c>
      <c r="D259" s="68" t="s">
        <v>17</v>
      </c>
      <c r="E259" s="9"/>
      <c r="F259" s="77"/>
      <c r="G259" s="70" t="s">
        <v>316</v>
      </c>
      <c r="H259" s="9" t="s">
        <v>311</v>
      </c>
    </row>
    <row r="260" ht="58" customHeight="1" spans="1:8">
      <c r="A260" s="9">
        <v>102</v>
      </c>
      <c r="B260" s="68" t="s">
        <v>317</v>
      </c>
      <c r="C260" s="69">
        <v>1</v>
      </c>
      <c r="D260" s="68" t="s">
        <v>179</v>
      </c>
      <c r="E260" s="9"/>
      <c r="F260" s="77"/>
      <c r="G260" s="70" t="s">
        <v>318</v>
      </c>
      <c r="H260" s="9" t="s">
        <v>311</v>
      </c>
    </row>
    <row r="261" ht="56" customHeight="1" spans="1:8">
      <c r="A261" s="9">
        <v>103</v>
      </c>
      <c r="B261" s="68" t="s">
        <v>308</v>
      </c>
      <c r="C261" s="69">
        <v>2</v>
      </c>
      <c r="D261" s="68" t="s">
        <v>179</v>
      </c>
      <c r="E261" s="9"/>
      <c r="F261" s="77"/>
      <c r="G261" s="70" t="s">
        <v>309</v>
      </c>
      <c r="H261" s="9" t="s">
        <v>311</v>
      </c>
    </row>
    <row r="262" ht="51" customHeight="1" spans="1:8">
      <c r="A262" s="9">
        <v>104</v>
      </c>
      <c r="B262" s="68" t="s">
        <v>319</v>
      </c>
      <c r="C262" s="69">
        <v>1</v>
      </c>
      <c r="D262" s="68" t="s">
        <v>24</v>
      </c>
      <c r="E262" s="9"/>
      <c r="F262" s="77"/>
      <c r="G262" s="70" t="s">
        <v>320</v>
      </c>
      <c r="H262" s="9" t="s">
        <v>311</v>
      </c>
    </row>
    <row r="263" ht="46" customHeight="1" spans="1:8">
      <c r="A263" s="9">
        <v>105</v>
      </c>
      <c r="B263" s="68" t="s">
        <v>321</v>
      </c>
      <c r="C263" s="69">
        <v>1</v>
      </c>
      <c r="D263" s="68" t="s">
        <v>24</v>
      </c>
      <c r="E263" s="9"/>
      <c r="F263" s="77"/>
      <c r="G263" s="70" t="s">
        <v>320</v>
      </c>
      <c r="H263" s="9" t="s">
        <v>311</v>
      </c>
    </row>
    <row r="264" ht="49" customHeight="1" spans="1:8">
      <c r="A264" s="9">
        <v>106</v>
      </c>
      <c r="B264" s="68" t="s">
        <v>322</v>
      </c>
      <c r="C264" s="69">
        <v>1</v>
      </c>
      <c r="D264" s="68" t="s">
        <v>24</v>
      </c>
      <c r="E264" s="9"/>
      <c r="F264" s="77"/>
      <c r="G264" s="70" t="s">
        <v>320</v>
      </c>
      <c r="H264" s="9" t="s">
        <v>311</v>
      </c>
    </row>
    <row r="265" ht="42" customHeight="1" spans="1:8">
      <c r="A265" s="9">
        <v>107</v>
      </c>
      <c r="B265" s="68" t="s">
        <v>323</v>
      </c>
      <c r="C265" s="69">
        <v>1</v>
      </c>
      <c r="D265" s="68" t="s">
        <v>24</v>
      </c>
      <c r="E265" s="9"/>
      <c r="F265" s="77"/>
      <c r="G265" s="70" t="s">
        <v>320</v>
      </c>
      <c r="H265" s="9" t="s">
        <v>311</v>
      </c>
    </row>
    <row r="266" ht="40" customHeight="1" spans="1:8">
      <c r="A266" s="9">
        <v>108</v>
      </c>
      <c r="B266" s="68" t="s">
        <v>324</v>
      </c>
      <c r="C266" s="69">
        <v>1</v>
      </c>
      <c r="D266" s="68" t="s">
        <v>24</v>
      </c>
      <c r="E266" s="9"/>
      <c r="F266" s="77"/>
      <c r="G266" s="70" t="s">
        <v>320</v>
      </c>
      <c r="H266" s="9" t="s">
        <v>311</v>
      </c>
    </row>
    <row r="267" ht="108" customHeight="1" spans="1:8">
      <c r="A267" s="9">
        <v>109</v>
      </c>
      <c r="B267" s="68" t="s">
        <v>325</v>
      </c>
      <c r="C267" s="69">
        <v>52</v>
      </c>
      <c r="D267" s="68" t="s">
        <v>37</v>
      </c>
      <c r="E267" s="9"/>
      <c r="F267" s="77"/>
      <c r="G267" s="70" t="s">
        <v>116</v>
      </c>
      <c r="H267" s="9"/>
    </row>
    <row r="268" ht="39" customHeight="1" spans="1:8">
      <c r="A268" s="9">
        <v>110</v>
      </c>
      <c r="B268" s="68" t="s">
        <v>3</v>
      </c>
      <c r="C268" s="69"/>
      <c r="D268" s="68"/>
      <c r="E268" s="9"/>
      <c r="F268" s="77"/>
      <c r="G268" s="70"/>
      <c r="H268" s="9"/>
    </row>
    <row r="269" ht="58" customHeight="1" spans="1:8">
      <c r="A269" s="9" t="s">
        <v>326</v>
      </c>
      <c r="B269" s="43"/>
      <c r="C269" s="78"/>
      <c r="D269" s="9"/>
      <c r="E269" s="9"/>
      <c r="F269" s="78"/>
      <c r="G269" s="79"/>
      <c r="H269" s="9"/>
    </row>
    <row r="270" ht="106" customHeight="1" spans="1:8">
      <c r="A270" s="9">
        <v>1</v>
      </c>
      <c r="B270" s="68" t="s">
        <v>327</v>
      </c>
      <c r="C270" s="69">
        <v>1</v>
      </c>
      <c r="D270" s="68" t="s">
        <v>24</v>
      </c>
      <c r="E270" s="9"/>
      <c r="F270" s="77"/>
      <c r="G270" s="70" t="s">
        <v>328</v>
      </c>
      <c r="H270" s="9"/>
    </row>
    <row r="271" ht="70" customHeight="1" spans="1:8">
      <c r="A271" s="9">
        <v>2</v>
      </c>
      <c r="B271" s="68" t="s">
        <v>329</v>
      </c>
      <c r="C271" s="69">
        <v>5</v>
      </c>
      <c r="D271" s="68" t="s">
        <v>24</v>
      </c>
      <c r="E271" s="9"/>
      <c r="F271" s="77"/>
      <c r="G271" s="70" t="s">
        <v>330</v>
      </c>
      <c r="H271" s="9"/>
    </row>
    <row r="272" ht="84" customHeight="1" spans="1:8">
      <c r="A272" s="9">
        <v>3</v>
      </c>
      <c r="B272" s="73" t="s">
        <v>46</v>
      </c>
      <c r="C272" s="76">
        <v>100</v>
      </c>
      <c r="D272" s="73" t="s">
        <v>17</v>
      </c>
      <c r="E272" s="9"/>
      <c r="F272" s="77"/>
      <c r="G272" s="75" t="s">
        <v>47</v>
      </c>
      <c r="H272" s="9"/>
    </row>
    <row r="273" ht="71" customHeight="1" spans="1:8">
      <c r="A273" s="9">
        <v>4</v>
      </c>
      <c r="B273" s="68" t="s">
        <v>20</v>
      </c>
      <c r="C273" s="69">
        <f>32.7-2.28</f>
        <v>30.42</v>
      </c>
      <c r="D273" s="68" t="s">
        <v>21</v>
      </c>
      <c r="E273" s="9"/>
      <c r="F273" s="77"/>
      <c r="G273" s="70" t="s">
        <v>22</v>
      </c>
      <c r="H273" s="9"/>
    </row>
    <row r="274" ht="72" customHeight="1" spans="1:8">
      <c r="A274" s="9">
        <v>5</v>
      </c>
      <c r="B274" s="68" t="s">
        <v>331</v>
      </c>
      <c r="C274" s="69">
        <f>2.44+2.44+2.28</f>
        <v>7.16</v>
      </c>
      <c r="D274" s="68" t="s">
        <v>21</v>
      </c>
      <c r="E274" s="9"/>
      <c r="F274" s="77"/>
      <c r="G274" s="70" t="s">
        <v>22</v>
      </c>
      <c r="H274" s="9"/>
    </row>
    <row r="275" ht="53" customHeight="1" spans="1:8">
      <c r="A275" s="9">
        <v>6</v>
      </c>
      <c r="B275" s="68" t="s">
        <v>207</v>
      </c>
      <c r="C275" s="76">
        <v>6.09</v>
      </c>
      <c r="D275" s="73" t="s">
        <v>17</v>
      </c>
      <c r="E275" s="9"/>
      <c r="F275" s="77"/>
      <c r="G275" s="70" t="s">
        <v>332</v>
      </c>
      <c r="H275" s="9"/>
    </row>
    <row r="276" ht="58" customHeight="1" spans="1:8">
      <c r="A276" s="9">
        <v>7</v>
      </c>
      <c r="B276" s="68" t="s">
        <v>333</v>
      </c>
      <c r="C276" s="69">
        <v>1</v>
      </c>
      <c r="D276" s="68" t="s">
        <v>88</v>
      </c>
      <c r="E276" s="9"/>
      <c r="F276" s="77"/>
      <c r="G276" s="70" t="s">
        <v>208</v>
      </c>
      <c r="H276" s="9"/>
    </row>
    <row r="277" ht="65" customHeight="1" spans="1:8">
      <c r="A277" s="9">
        <v>8</v>
      </c>
      <c r="B277" s="68" t="s">
        <v>334</v>
      </c>
      <c r="C277" s="69">
        <v>1</v>
      </c>
      <c r="D277" s="68" t="s">
        <v>88</v>
      </c>
      <c r="E277" s="9"/>
      <c r="F277" s="77"/>
      <c r="G277" s="70" t="s">
        <v>335</v>
      </c>
      <c r="H277" s="9"/>
    </row>
    <row r="278" ht="63" customHeight="1" spans="1:8">
      <c r="A278" s="9">
        <v>9</v>
      </c>
      <c r="B278" s="68" t="s">
        <v>336</v>
      </c>
      <c r="C278" s="69">
        <f>(6+4.8)*3.5</f>
        <v>37.8</v>
      </c>
      <c r="D278" s="73" t="s">
        <v>17</v>
      </c>
      <c r="E278" s="9"/>
      <c r="F278" s="77"/>
      <c r="G278" s="70" t="s">
        <v>337</v>
      </c>
      <c r="H278" s="9"/>
    </row>
    <row r="279" ht="63" customHeight="1" spans="1:8">
      <c r="A279" s="9">
        <v>10</v>
      </c>
      <c r="B279" s="68" t="s">
        <v>338</v>
      </c>
      <c r="C279" s="69">
        <v>1</v>
      </c>
      <c r="D279" s="68" t="s">
        <v>88</v>
      </c>
      <c r="E279" s="9"/>
      <c r="F279" s="77"/>
      <c r="G279" s="70" t="s">
        <v>339</v>
      </c>
      <c r="H279" s="9"/>
    </row>
    <row r="280" ht="76" customHeight="1" spans="1:8">
      <c r="A280" s="9">
        <v>11</v>
      </c>
      <c r="B280" s="68" t="s">
        <v>340</v>
      </c>
      <c r="C280" s="69">
        <v>1</v>
      </c>
      <c r="D280" s="68" t="s">
        <v>37</v>
      </c>
      <c r="E280" s="9"/>
      <c r="F280" s="77"/>
      <c r="G280" s="70" t="s">
        <v>341</v>
      </c>
      <c r="H280" s="9"/>
    </row>
    <row r="281" ht="142" customHeight="1" spans="1:8">
      <c r="A281" s="9">
        <v>12</v>
      </c>
      <c r="B281" s="68" t="s">
        <v>135</v>
      </c>
      <c r="C281" s="69">
        <v>18.5</v>
      </c>
      <c r="D281" s="68" t="s">
        <v>21</v>
      </c>
      <c r="E281" s="9"/>
      <c r="F281" s="77"/>
      <c r="G281" s="70" t="s">
        <v>136</v>
      </c>
      <c r="H281" s="9"/>
    </row>
    <row r="282" ht="65" customHeight="1" spans="1:8">
      <c r="A282" s="9">
        <v>13</v>
      </c>
      <c r="B282" s="68" t="s">
        <v>81</v>
      </c>
      <c r="C282" s="69">
        <v>12</v>
      </c>
      <c r="D282" s="68" t="s">
        <v>24</v>
      </c>
      <c r="E282" s="9"/>
      <c r="F282" s="77"/>
      <c r="G282" s="70" t="s">
        <v>62</v>
      </c>
      <c r="H282" s="9"/>
    </row>
    <row r="283" ht="57" customHeight="1" spans="1:8">
      <c r="A283" s="9">
        <v>14</v>
      </c>
      <c r="B283" s="68" t="s">
        <v>338</v>
      </c>
      <c r="C283" s="69">
        <v>1</v>
      </c>
      <c r="D283" s="68" t="s">
        <v>88</v>
      </c>
      <c r="E283" s="9"/>
      <c r="F283" s="77"/>
      <c r="G283" s="70" t="s">
        <v>339</v>
      </c>
      <c r="H283" s="9"/>
    </row>
    <row r="284" ht="61" customHeight="1" spans="1:8">
      <c r="A284" s="9">
        <v>15</v>
      </c>
      <c r="B284" s="68" t="s">
        <v>113</v>
      </c>
      <c r="C284" s="69">
        <v>1</v>
      </c>
      <c r="D284" s="68" t="s">
        <v>88</v>
      </c>
      <c r="E284" s="9"/>
      <c r="F284" s="77"/>
      <c r="G284" s="70" t="s">
        <v>114</v>
      </c>
      <c r="H284" s="9"/>
    </row>
    <row r="285" ht="98" customHeight="1" spans="1:8">
      <c r="A285" s="9">
        <v>16</v>
      </c>
      <c r="B285" s="68" t="s">
        <v>342</v>
      </c>
      <c r="C285" s="69">
        <v>1</v>
      </c>
      <c r="D285" s="68" t="s">
        <v>88</v>
      </c>
      <c r="E285" s="9"/>
      <c r="F285" s="77"/>
      <c r="G285" s="70" t="s">
        <v>343</v>
      </c>
      <c r="H285" s="9"/>
    </row>
    <row r="286" ht="69" customHeight="1" spans="1:8">
      <c r="A286" s="9">
        <v>17</v>
      </c>
      <c r="B286" s="68" t="s">
        <v>57</v>
      </c>
      <c r="C286" s="69">
        <f>3.4*1.83+1.71*2.57</f>
        <v>10.6167</v>
      </c>
      <c r="D286" s="68" t="s">
        <v>17</v>
      </c>
      <c r="E286" s="9"/>
      <c r="F286" s="77"/>
      <c r="G286" s="70" t="s">
        <v>58</v>
      </c>
      <c r="H286" s="9"/>
    </row>
    <row r="287" ht="142" customHeight="1" spans="1:8">
      <c r="A287" s="9">
        <v>18</v>
      </c>
      <c r="B287" s="68" t="s">
        <v>344</v>
      </c>
      <c r="C287" s="69">
        <v>5.56</v>
      </c>
      <c r="D287" s="68" t="s">
        <v>17</v>
      </c>
      <c r="E287" s="9"/>
      <c r="F287" s="77"/>
      <c r="G287" s="70" t="s">
        <v>345</v>
      </c>
      <c r="H287" s="9"/>
    </row>
    <row r="288" ht="77" customHeight="1" spans="1:8">
      <c r="A288" s="9">
        <v>19</v>
      </c>
      <c r="B288" s="68" t="s">
        <v>325</v>
      </c>
      <c r="C288" s="69">
        <v>10</v>
      </c>
      <c r="D288" s="68" t="s">
        <v>37</v>
      </c>
      <c r="E288" s="9"/>
      <c r="F288" s="77"/>
      <c r="G288" s="70" t="s">
        <v>116</v>
      </c>
      <c r="H288" s="9"/>
    </row>
    <row r="289" ht="142" customHeight="1" spans="1:8">
      <c r="A289" s="9">
        <v>20</v>
      </c>
      <c r="B289" s="68" t="s">
        <v>346</v>
      </c>
      <c r="C289" s="69">
        <v>29.3</v>
      </c>
      <c r="D289" s="68" t="s">
        <v>17</v>
      </c>
      <c r="E289" s="9"/>
      <c r="F289" s="77"/>
      <c r="G289" s="70" t="s">
        <v>347</v>
      </c>
      <c r="H289" s="9"/>
    </row>
    <row r="290" ht="24" spans="1:8">
      <c r="A290" s="9">
        <v>21</v>
      </c>
      <c r="B290" s="68" t="s">
        <v>348</v>
      </c>
      <c r="C290" s="69">
        <v>29.3</v>
      </c>
      <c r="D290" s="68" t="s">
        <v>17</v>
      </c>
      <c r="E290" s="9"/>
      <c r="F290" s="77"/>
      <c r="G290" s="70" t="s">
        <v>349</v>
      </c>
      <c r="H290" s="9"/>
    </row>
    <row r="291" spans="1:8">
      <c r="A291" s="9">
        <v>22</v>
      </c>
      <c r="B291" s="68" t="s">
        <v>3</v>
      </c>
      <c r="C291" s="69"/>
      <c r="D291" s="68"/>
      <c r="E291" s="9"/>
      <c r="F291" s="77"/>
      <c r="G291" s="70"/>
      <c r="H291" s="9"/>
    </row>
    <row r="292" spans="1:8">
      <c r="A292" s="9" t="s">
        <v>350</v>
      </c>
      <c r="B292" s="43"/>
      <c r="C292" s="78"/>
      <c r="D292" s="9"/>
      <c r="E292" s="9"/>
      <c r="F292" s="78"/>
      <c r="G292" s="79"/>
      <c r="H292" s="9"/>
    </row>
    <row r="293" spans="1:8">
      <c r="A293" s="9">
        <v>1</v>
      </c>
      <c r="B293" s="68" t="s">
        <v>351</v>
      </c>
      <c r="C293" s="69">
        <v>1</v>
      </c>
      <c r="D293" s="68" t="s">
        <v>88</v>
      </c>
      <c r="E293" s="9"/>
      <c r="F293" s="77"/>
      <c r="G293" s="70" t="s">
        <v>352</v>
      </c>
      <c r="H293" s="9"/>
    </row>
  </sheetData>
  <autoFilter xmlns:etc="http://www.wps.cn/officeDocument/2017/etCustomData" ref="A1:H293" etc:filterBottomFollowUsedRange="0">
    <extLst/>
  </autoFilter>
  <mergeCells count="6">
    <mergeCell ref="A1:H1"/>
    <mergeCell ref="B3:H3"/>
    <mergeCell ref="A80:H80"/>
    <mergeCell ref="A163:H163"/>
    <mergeCell ref="A269:H269"/>
    <mergeCell ref="A292:H29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opLeftCell="C1" workbookViewId="0">
      <selection activeCell="F85" sqref="F85"/>
    </sheetView>
  </sheetViews>
  <sheetFormatPr defaultColWidth="9" defaultRowHeight="14.4"/>
  <cols>
    <col min="5" max="5" width="69.75" customWidth="1"/>
    <col min="8" max="8" width="15.3703703703704" customWidth="1"/>
    <col min="9" max="9" width="14" customWidth="1"/>
    <col min="10" max="10" width="25.8703703703704" customWidth="1"/>
  </cols>
  <sheetData>
    <row r="1" ht="33" customHeight="1" spans="1:10">
      <c r="A1" s="1" t="s">
        <v>353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3" t="s">
        <v>354</v>
      </c>
      <c r="C2" s="3" t="s">
        <v>355</v>
      </c>
      <c r="D2" s="4" t="s">
        <v>356</v>
      </c>
      <c r="E2" s="4" t="s">
        <v>357</v>
      </c>
      <c r="F2" s="4" t="s">
        <v>10</v>
      </c>
      <c r="G2" s="5" t="s">
        <v>9</v>
      </c>
      <c r="H2" s="4" t="s">
        <v>11</v>
      </c>
      <c r="I2" s="6" t="s">
        <v>12</v>
      </c>
      <c r="J2" s="7" t="s">
        <v>358</v>
      </c>
    </row>
    <row r="3" spans="1:10">
      <c r="A3" s="8" t="s">
        <v>359</v>
      </c>
      <c r="B3" s="8"/>
      <c r="C3" s="8"/>
      <c r="D3" s="8"/>
      <c r="E3" s="8"/>
      <c r="F3" s="8"/>
      <c r="G3" s="8"/>
      <c r="H3" s="8"/>
      <c r="I3" s="8"/>
      <c r="J3" s="8"/>
    </row>
    <row r="4" ht="409.5" spans="1:10">
      <c r="A4" s="9">
        <v>1</v>
      </c>
      <c r="B4" s="10" t="s">
        <v>360</v>
      </c>
      <c r="C4" s="10" t="s">
        <v>361</v>
      </c>
      <c r="D4" s="11" t="s">
        <v>362</v>
      </c>
      <c r="E4" s="12" t="s">
        <v>363</v>
      </c>
      <c r="F4" s="10" t="s">
        <v>37</v>
      </c>
      <c r="G4" s="13">
        <v>4</v>
      </c>
      <c r="H4" s="14"/>
      <c r="I4" s="14"/>
      <c r="J4" s="15"/>
    </row>
    <row r="5" ht="389" customHeight="1" spans="1:10">
      <c r="A5" s="9">
        <v>2</v>
      </c>
      <c r="B5" s="16" t="s">
        <v>364</v>
      </c>
      <c r="C5" s="16" t="s">
        <v>361</v>
      </c>
      <c r="D5" s="17" t="s">
        <v>362</v>
      </c>
      <c r="E5" s="18" t="s">
        <v>365</v>
      </c>
      <c r="F5" s="16" t="s">
        <v>37</v>
      </c>
      <c r="G5" s="19">
        <v>4</v>
      </c>
      <c r="H5" s="20"/>
      <c r="I5" s="14"/>
      <c r="J5" s="21"/>
    </row>
    <row r="6" ht="240" customHeight="1" spans="1:10">
      <c r="A6" s="9">
        <v>3</v>
      </c>
      <c r="B6" s="16" t="s">
        <v>366</v>
      </c>
      <c r="C6" s="16" t="s">
        <v>361</v>
      </c>
      <c r="D6" s="17" t="s">
        <v>362</v>
      </c>
      <c r="E6" s="18" t="s">
        <v>367</v>
      </c>
      <c r="F6" s="16" t="s">
        <v>37</v>
      </c>
      <c r="G6" s="19">
        <v>4</v>
      </c>
      <c r="H6" s="20"/>
      <c r="I6" s="14"/>
      <c r="J6" s="21"/>
    </row>
    <row r="7" ht="82" customHeight="1" spans="1:10">
      <c r="A7" s="9">
        <v>4</v>
      </c>
      <c r="B7" s="16" t="s">
        <v>368</v>
      </c>
      <c r="C7" s="16" t="s">
        <v>361</v>
      </c>
      <c r="D7" s="17" t="s">
        <v>359</v>
      </c>
      <c r="E7" s="18" t="s">
        <v>369</v>
      </c>
      <c r="F7" s="16" t="s">
        <v>221</v>
      </c>
      <c r="G7" s="19">
        <v>6</v>
      </c>
      <c r="H7" s="20"/>
      <c r="I7" s="14"/>
      <c r="J7" s="21"/>
    </row>
    <row r="8" ht="230" customHeight="1" spans="1:10">
      <c r="A8" s="9">
        <v>5</v>
      </c>
      <c r="B8" s="16" t="s">
        <v>370</v>
      </c>
      <c r="C8" s="16" t="s">
        <v>361</v>
      </c>
      <c r="D8" s="17" t="s">
        <v>371</v>
      </c>
      <c r="E8" s="18" t="s">
        <v>372</v>
      </c>
      <c r="F8" s="16" t="s">
        <v>221</v>
      </c>
      <c r="G8" s="19">
        <v>4</v>
      </c>
      <c r="H8" s="20"/>
      <c r="I8" s="14"/>
      <c r="J8" s="21"/>
    </row>
    <row r="9" ht="253" customHeight="1" spans="1:10">
      <c r="A9" s="9">
        <v>6</v>
      </c>
      <c r="B9" s="22" t="s">
        <v>373</v>
      </c>
      <c r="C9" s="22"/>
      <c r="D9" s="23" t="s">
        <v>359</v>
      </c>
      <c r="E9" s="24" t="s">
        <v>374</v>
      </c>
      <c r="F9" s="22" t="s">
        <v>221</v>
      </c>
      <c r="G9" s="25">
        <v>4</v>
      </c>
      <c r="H9" s="26"/>
      <c r="I9" s="14"/>
      <c r="J9" s="27"/>
    </row>
    <row r="10" ht="15" customHeight="1" spans="1:10">
      <c r="A10" s="2"/>
      <c r="B10" s="28" t="s">
        <v>375</v>
      </c>
      <c r="C10" s="28"/>
      <c r="D10" s="28"/>
      <c r="E10" s="28"/>
      <c r="F10" s="28"/>
      <c r="G10" s="29"/>
      <c r="H10" s="30"/>
      <c r="I10" s="29"/>
      <c r="J10" s="29"/>
    </row>
    <row r="11" spans="1:10">
      <c r="A11" s="8" t="s">
        <v>376</v>
      </c>
      <c r="B11" s="8"/>
      <c r="C11" s="8"/>
      <c r="D11" s="8"/>
      <c r="E11" s="8"/>
      <c r="F11" s="8"/>
      <c r="G11" s="8"/>
      <c r="H11" s="8"/>
      <c r="I11" s="8"/>
      <c r="J11" s="8"/>
    </row>
    <row r="12" ht="42" customHeight="1" spans="1:10">
      <c r="A12" s="31">
        <v>1</v>
      </c>
      <c r="B12" s="10" t="s">
        <v>377</v>
      </c>
      <c r="C12" s="10" t="s">
        <v>378</v>
      </c>
      <c r="D12" s="11" t="s">
        <v>379</v>
      </c>
      <c r="E12" s="12" t="s">
        <v>380</v>
      </c>
      <c r="F12" s="10" t="s">
        <v>221</v>
      </c>
      <c r="G12" s="13">
        <v>4</v>
      </c>
      <c r="H12" s="32"/>
      <c r="I12" s="33"/>
      <c r="J12" s="34"/>
    </row>
    <row r="13" ht="57" customHeight="1" spans="1:10">
      <c r="A13" s="31">
        <v>2</v>
      </c>
      <c r="B13" s="16" t="s">
        <v>381</v>
      </c>
      <c r="C13" s="16" t="s">
        <v>382</v>
      </c>
      <c r="D13" s="16" t="s">
        <v>383</v>
      </c>
      <c r="E13" s="18" t="s">
        <v>384</v>
      </c>
      <c r="F13" s="16" t="s">
        <v>221</v>
      </c>
      <c r="G13" s="19">
        <v>10</v>
      </c>
      <c r="H13" s="35"/>
      <c r="I13" s="36"/>
      <c r="J13" s="37"/>
    </row>
    <row r="14" ht="72" customHeight="1" spans="1:10">
      <c r="A14" s="31">
        <v>3</v>
      </c>
      <c r="B14" s="16" t="s">
        <v>385</v>
      </c>
      <c r="C14" s="16" t="s">
        <v>382</v>
      </c>
      <c r="D14" s="16" t="s">
        <v>383</v>
      </c>
      <c r="E14" s="18" t="s">
        <v>386</v>
      </c>
      <c r="F14" s="16" t="s">
        <v>221</v>
      </c>
      <c r="G14" s="19">
        <v>4</v>
      </c>
      <c r="H14" s="35"/>
      <c r="I14" s="36"/>
      <c r="J14" s="37"/>
    </row>
    <row r="15" ht="108" customHeight="1" spans="1:10">
      <c r="A15" s="31">
        <v>4</v>
      </c>
      <c r="B15" s="16" t="s">
        <v>387</v>
      </c>
      <c r="C15" s="16" t="s">
        <v>382</v>
      </c>
      <c r="D15" s="16" t="s">
        <v>383</v>
      </c>
      <c r="E15" s="18" t="s">
        <v>388</v>
      </c>
      <c r="F15" s="16" t="s">
        <v>221</v>
      </c>
      <c r="G15" s="19">
        <v>4</v>
      </c>
      <c r="H15" s="35"/>
      <c r="I15" s="36"/>
      <c r="J15" s="37"/>
    </row>
    <row r="16" ht="36" spans="1:10">
      <c r="A16" s="31">
        <v>5</v>
      </c>
      <c r="B16" s="16" t="s">
        <v>389</v>
      </c>
      <c r="C16" s="16" t="s">
        <v>390</v>
      </c>
      <c r="D16" s="16" t="s">
        <v>383</v>
      </c>
      <c r="E16" s="18" t="s">
        <v>391</v>
      </c>
      <c r="F16" s="16" t="s">
        <v>37</v>
      </c>
      <c r="G16" s="19">
        <v>4</v>
      </c>
      <c r="H16" s="35"/>
      <c r="I16" s="36"/>
      <c r="J16" s="37"/>
    </row>
    <row r="17" spans="1:10">
      <c r="A17" s="31">
        <v>6</v>
      </c>
      <c r="B17" s="22" t="s">
        <v>392</v>
      </c>
      <c r="C17" s="22" t="s">
        <v>390</v>
      </c>
      <c r="D17" s="22" t="s">
        <v>390</v>
      </c>
      <c r="E17" s="24" t="s">
        <v>392</v>
      </c>
      <c r="F17" s="22" t="s">
        <v>37</v>
      </c>
      <c r="G17" s="25">
        <v>4</v>
      </c>
      <c r="H17" s="38"/>
      <c r="I17" s="39"/>
      <c r="J17" s="24"/>
    </row>
    <row r="18" spans="1:10">
      <c r="A18" s="2"/>
      <c r="B18" s="28" t="s">
        <v>375</v>
      </c>
      <c r="C18" s="28"/>
      <c r="D18" s="28"/>
      <c r="E18" s="28"/>
      <c r="F18" s="28"/>
      <c r="G18" s="29"/>
      <c r="H18" s="30"/>
      <c r="I18" s="29"/>
      <c r="J18" s="29"/>
    </row>
    <row r="19" spans="1:10">
      <c r="A19" s="8" t="s">
        <v>393</v>
      </c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40" t="s">
        <v>394</v>
      </c>
      <c r="B20" s="40"/>
      <c r="C20" s="40"/>
      <c r="D20" s="40"/>
      <c r="E20" s="40"/>
      <c r="F20" s="40"/>
      <c r="G20" s="40"/>
      <c r="H20" s="40"/>
      <c r="I20" s="40"/>
      <c r="J20" s="41"/>
    </row>
    <row r="21" ht="34" customHeight="1" spans="1:10">
      <c r="A21" s="9">
        <v>1</v>
      </c>
      <c r="B21" s="10" t="s">
        <v>395</v>
      </c>
      <c r="C21" s="10" t="s">
        <v>396</v>
      </c>
      <c r="D21" s="10" t="s">
        <v>397</v>
      </c>
      <c r="E21" s="12" t="s">
        <v>398</v>
      </c>
      <c r="F21" s="10" t="s">
        <v>221</v>
      </c>
      <c r="G21" s="13">
        <v>4</v>
      </c>
      <c r="H21" s="32"/>
      <c r="I21" s="33"/>
      <c r="J21" s="34" t="s">
        <v>399</v>
      </c>
    </row>
    <row r="22" ht="24" spans="1:10">
      <c r="A22" s="9"/>
      <c r="B22" s="16" t="s">
        <v>400</v>
      </c>
      <c r="C22" s="16" t="s">
        <v>401</v>
      </c>
      <c r="D22" s="16" t="s">
        <v>402</v>
      </c>
      <c r="E22" s="18" t="s">
        <v>403</v>
      </c>
      <c r="F22" s="16" t="s">
        <v>404</v>
      </c>
      <c r="G22" s="19">
        <v>4</v>
      </c>
      <c r="H22" s="35"/>
      <c r="I22" s="36"/>
      <c r="J22" s="37"/>
    </row>
    <row r="23" ht="100" customHeight="1" spans="1:10">
      <c r="A23" s="9"/>
      <c r="B23" s="16" t="s">
        <v>405</v>
      </c>
      <c r="C23" s="16"/>
      <c r="D23" s="16"/>
      <c r="E23" s="42" t="s">
        <v>406</v>
      </c>
      <c r="F23" s="16" t="s">
        <v>37</v>
      </c>
      <c r="G23" s="19">
        <v>2</v>
      </c>
      <c r="H23" s="35"/>
      <c r="I23" s="36"/>
      <c r="J23" s="37"/>
    </row>
    <row r="24" spans="1:10">
      <c r="A24" s="40" t="s">
        <v>407</v>
      </c>
      <c r="B24" s="40"/>
      <c r="C24" s="40"/>
      <c r="D24" s="40"/>
      <c r="E24" s="40"/>
      <c r="F24" s="40"/>
      <c r="G24" s="40"/>
      <c r="H24" s="40"/>
      <c r="I24" s="40"/>
      <c r="J24" s="41"/>
    </row>
    <row r="25" ht="36" customHeight="1" spans="1:10">
      <c r="A25" s="43">
        <v>1</v>
      </c>
      <c r="B25" s="10" t="s">
        <v>408</v>
      </c>
      <c r="C25" s="10" t="s">
        <v>396</v>
      </c>
      <c r="D25" s="10" t="s">
        <v>397</v>
      </c>
      <c r="E25" s="12" t="s">
        <v>409</v>
      </c>
      <c r="F25" s="10" t="s">
        <v>221</v>
      </c>
      <c r="G25" s="13">
        <v>1</v>
      </c>
      <c r="H25" s="44"/>
      <c r="I25" s="33"/>
      <c r="J25" s="34"/>
    </row>
    <row r="26" ht="24" spans="1:10">
      <c r="A26" s="43"/>
      <c r="B26" s="16" t="s">
        <v>410</v>
      </c>
      <c r="C26" s="16" t="s">
        <v>401</v>
      </c>
      <c r="D26" s="16" t="s">
        <v>402</v>
      </c>
      <c r="E26" s="18" t="s">
        <v>411</v>
      </c>
      <c r="F26" s="16" t="s">
        <v>404</v>
      </c>
      <c r="G26" s="19">
        <v>1</v>
      </c>
      <c r="H26" s="45"/>
      <c r="I26" s="33"/>
      <c r="J26" s="37"/>
    </row>
    <row r="27" ht="337" customHeight="1" spans="1:10">
      <c r="A27" s="43">
        <v>2</v>
      </c>
      <c r="B27" s="16" t="s">
        <v>412</v>
      </c>
      <c r="C27" s="16" t="s">
        <v>413</v>
      </c>
      <c r="D27" s="16" t="s">
        <v>414</v>
      </c>
      <c r="E27" s="18" t="s">
        <v>415</v>
      </c>
      <c r="F27" s="16" t="s">
        <v>144</v>
      </c>
      <c r="G27" s="19">
        <v>20</v>
      </c>
      <c r="H27" s="45"/>
      <c r="I27" s="33"/>
      <c r="J27" s="37"/>
    </row>
    <row r="28" ht="291" customHeight="1" spans="1:10">
      <c r="A28" s="43"/>
      <c r="B28" s="16" t="s">
        <v>416</v>
      </c>
      <c r="C28" s="16" t="s">
        <v>417</v>
      </c>
      <c r="D28" s="16" t="s">
        <v>418</v>
      </c>
      <c r="E28" s="46" t="s">
        <v>419</v>
      </c>
      <c r="F28" s="16" t="s">
        <v>221</v>
      </c>
      <c r="G28" s="19">
        <v>1</v>
      </c>
      <c r="H28" s="45"/>
      <c r="I28" s="33"/>
      <c r="J28" s="37"/>
    </row>
    <row r="29" ht="117" customHeight="1" spans="1:10">
      <c r="A29" s="43"/>
      <c r="B29" s="16" t="s">
        <v>420</v>
      </c>
      <c r="C29" s="16" t="s">
        <v>396</v>
      </c>
      <c r="D29" s="16" t="s">
        <v>421</v>
      </c>
      <c r="E29" s="18" t="s">
        <v>422</v>
      </c>
      <c r="F29" s="16" t="s">
        <v>221</v>
      </c>
      <c r="G29" s="19">
        <v>1</v>
      </c>
      <c r="H29" s="45"/>
      <c r="I29" s="33"/>
      <c r="J29" s="37"/>
    </row>
    <row r="30" ht="24" spans="1:10">
      <c r="A30" s="43">
        <v>3</v>
      </c>
      <c r="B30" s="16" t="s">
        <v>423</v>
      </c>
      <c r="C30" s="16" t="s">
        <v>396</v>
      </c>
      <c r="D30" s="16" t="s">
        <v>397</v>
      </c>
      <c r="E30" s="18" t="s">
        <v>424</v>
      </c>
      <c r="F30" s="16" t="s">
        <v>221</v>
      </c>
      <c r="G30" s="19">
        <v>8</v>
      </c>
      <c r="H30" s="45"/>
      <c r="I30" s="33"/>
      <c r="J30" s="37"/>
    </row>
    <row r="31" ht="24" spans="1:10">
      <c r="A31" s="43"/>
      <c r="B31" s="16" t="s">
        <v>425</v>
      </c>
      <c r="C31" s="16" t="s">
        <v>401</v>
      </c>
      <c r="D31" s="16" t="s">
        <v>402</v>
      </c>
      <c r="E31" s="18" t="s">
        <v>426</v>
      </c>
      <c r="F31" s="16" t="s">
        <v>404</v>
      </c>
      <c r="G31" s="19">
        <v>8</v>
      </c>
      <c r="H31" s="45"/>
      <c r="I31" s="33"/>
      <c r="J31" s="37"/>
    </row>
    <row r="32" ht="99" customHeight="1" spans="1:10">
      <c r="A32" s="43"/>
      <c r="B32" s="16" t="s">
        <v>405</v>
      </c>
      <c r="C32" s="16"/>
      <c r="D32" s="16"/>
      <c r="E32" s="42" t="s">
        <v>406</v>
      </c>
      <c r="F32" s="16" t="s">
        <v>37</v>
      </c>
      <c r="G32" s="19">
        <v>8</v>
      </c>
      <c r="H32" s="45"/>
      <c r="I32" s="33"/>
      <c r="J32" s="37"/>
    </row>
    <row r="33" ht="166" customHeight="1" spans="1:10">
      <c r="A33" s="47">
        <v>4</v>
      </c>
      <c r="B33" s="16" t="s">
        <v>427</v>
      </c>
      <c r="C33" s="16" t="s">
        <v>428</v>
      </c>
      <c r="D33" s="16" t="s">
        <v>429</v>
      </c>
      <c r="E33" s="18" t="s">
        <v>430</v>
      </c>
      <c r="F33" s="16" t="s">
        <v>221</v>
      </c>
      <c r="G33" s="19">
        <v>3</v>
      </c>
      <c r="H33" s="45"/>
      <c r="I33" s="33"/>
      <c r="J33" s="37"/>
    </row>
    <row r="34" ht="24" spans="1:10">
      <c r="A34" s="48"/>
      <c r="B34" s="16" t="s">
        <v>431</v>
      </c>
      <c r="C34" s="16" t="s">
        <v>401</v>
      </c>
      <c r="D34" s="16" t="s">
        <v>402</v>
      </c>
      <c r="E34" s="18" t="s">
        <v>432</v>
      </c>
      <c r="F34" s="16" t="s">
        <v>404</v>
      </c>
      <c r="G34" s="19">
        <v>3</v>
      </c>
      <c r="H34" s="45"/>
      <c r="I34" s="33"/>
      <c r="J34" s="37"/>
    </row>
    <row r="35" spans="1:10">
      <c r="A35" s="48"/>
      <c r="B35" s="16" t="s">
        <v>433</v>
      </c>
      <c r="C35" s="16" t="s">
        <v>401</v>
      </c>
      <c r="D35" s="16" t="s">
        <v>433</v>
      </c>
      <c r="E35" s="18" t="s">
        <v>434</v>
      </c>
      <c r="F35" s="16" t="s">
        <v>37</v>
      </c>
      <c r="G35" s="19">
        <v>3</v>
      </c>
      <c r="H35" s="45"/>
      <c r="I35" s="33"/>
      <c r="J35" s="37"/>
    </row>
    <row r="36" ht="121" customHeight="1" spans="1:10">
      <c r="A36" s="48"/>
      <c r="B36" s="16" t="s">
        <v>435</v>
      </c>
      <c r="C36" s="16" t="s">
        <v>401</v>
      </c>
      <c r="D36" s="16" t="s">
        <v>436</v>
      </c>
      <c r="E36" s="18" t="s">
        <v>437</v>
      </c>
      <c r="F36" s="16" t="s">
        <v>221</v>
      </c>
      <c r="G36" s="19">
        <v>3</v>
      </c>
      <c r="H36" s="45"/>
      <c r="I36" s="33"/>
      <c r="J36" s="37"/>
    </row>
    <row r="37" ht="24" spans="1:10">
      <c r="A37" s="48"/>
      <c r="B37" s="16" t="s">
        <v>438</v>
      </c>
      <c r="C37" s="16" t="s">
        <v>439</v>
      </c>
      <c r="D37" s="16" t="s">
        <v>440</v>
      </c>
      <c r="E37" s="18" t="s">
        <v>441</v>
      </c>
      <c r="F37" s="16" t="s">
        <v>37</v>
      </c>
      <c r="G37" s="19">
        <v>12</v>
      </c>
      <c r="H37" s="45"/>
      <c r="I37" s="33"/>
      <c r="J37" s="37"/>
    </row>
    <row r="38" ht="36" customHeight="1" spans="1:10">
      <c r="A38" s="49"/>
      <c r="B38" s="16" t="s">
        <v>442</v>
      </c>
      <c r="C38" s="16" t="s">
        <v>439</v>
      </c>
      <c r="D38" s="16" t="s">
        <v>443</v>
      </c>
      <c r="E38" s="18" t="s">
        <v>444</v>
      </c>
      <c r="F38" s="16" t="s">
        <v>37</v>
      </c>
      <c r="G38" s="19">
        <v>1</v>
      </c>
      <c r="H38" s="45"/>
      <c r="I38" s="33"/>
      <c r="J38" s="37"/>
    </row>
    <row r="39" ht="210" customHeight="1" spans="1:10">
      <c r="A39" s="50">
        <v>5</v>
      </c>
      <c r="B39" s="16" t="s">
        <v>445</v>
      </c>
      <c r="C39" s="16" t="s">
        <v>396</v>
      </c>
      <c r="D39" s="16" t="s">
        <v>445</v>
      </c>
      <c r="E39" s="18" t="s">
        <v>446</v>
      </c>
      <c r="F39" s="16" t="s">
        <v>221</v>
      </c>
      <c r="G39" s="19">
        <v>1</v>
      </c>
      <c r="H39" s="45"/>
      <c r="I39" s="33"/>
      <c r="J39" s="37"/>
    </row>
    <row r="40" ht="110" customHeight="1" spans="1:10">
      <c r="A40" s="50"/>
      <c r="B40" s="16" t="s">
        <v>420</v>
      </c>
      <c r="C40" s="16" t="s">
        <v>396</v>
      </c>
      <c r="D40" s="16"/>
      <c r="E40" s="18" t="s">
        <v>422</v>
      </c>
      <c r="F40" s="16" t="s">
        <v>221</v>
      </c>
      <c r="G40" s="19">
        <v>1</v>
      </c>
      <c r="H40" s="45"/>
      <c r="I40" s="33"/>
      <c r="J40" s="37"/>
    </row>
    <row r="41" ht="24" spans="1:10">
      <c r="A41" s="50"/>
      <c r="B41" s="16" t="s">
        <v>447</v>
      </c>
      <c r="C41" s="16" t="s">
        <v>439</v>
      </c>
      <c r="D41" s="16" t="s">
        <v>440</v>
      </c>
      <c r="E41" s="18" t="s">
        <v>441</v>
      </c>
      <c r="F41" s="16" t="s">
        <v>37</v>
      </c>
      <c r="G41" s="19">
        <v>1</v>
      </c>
      <c r="H41" s="45"/>
      <c r="I41" s="33"/>
      <c r="J41" s="37"/>
    </row>
    <row r="42" ht="40" customHeight="1" spans="1:10">
      <c r="A42" s="50"/>
      <c r="B42" s="22" t="s">
        <v>448</v>
      </c>
      <c r="C42" s="22" t="s">
        <v>439</v>
      </c>
      <c r="D42" s="22" t="s">
        <v>443</v>
      </c>
      <c r="E42" s="24" t="s">
        <v>444</v>
      </c>
      <c r="F42" s="22" t="s">
        <v>37</v>
      </c>
      <c r="G42" s="25">
        <v>1</v>
      </c>
      <c r="H42" s="51"/>
      <c r="I42" s="33"/>
      <c r="J42" s="52"/>
    </row>
    <row r="43" spans="1:10">
      <c r="A43" s="40" t="s">
        <v>449</v>
      </c>
      <c r="B43" s="40"/>
      <c r="C43" s="40"/>
      <c r="D43" s="40"/>
      <c r="E43" s="40"/>
      <c r="F43" s="40"/>
      <c r="G43" s="40"/>
      <c r="H43" s="40"/>
      <c r="I43" s="40"/>
      <c r="J43" s="41"/>
    </row>
    <row r="44" ht="12" customHeight="1" spans="1:10">
      <c r="A44" s="47">
        <v>1</v>
      </c>
      <c r="B44" s="10" t="s">
        <v>395</v>
      </c>
      <c r="C44" s="10" t="s">
        <v>396</v>
      </c>
      <c r="D44" s="10" t="s">
        <v>397</v>
      </c>
      <c r="E44" s="12" t="s">
        <v>398</v>
      </c>
      <c r="F44" s="10" t="s">
        <v>221</v>
      </c>
      <c r="G44" s="13">
        <v>1</v>
      </c>
      <c r="H44" s="44"/>
      <c r="I44" s="33"/>
      <c r="J44" s="34" t="s">
        <v>399</v>
      </c>
    </row>
    <row r="45" ht="24" spans="1:10">
      <c r="A45" s="48"/>
      <c r="B45" s="16" t="s">
        <v>400</v>
      </c>
      <c r="C45" s="16" t="s">
        <v>401</v>
      </c>
      <c r="D45" s="16" t="s">
        <v>402</v>
      </c>
      <c r="E45" s="18" t="s">
        <v>403</v>
      </c>
      <c r="F45" s="16" t="s">
        <v>404</v>
      </c>
      <c r="G45" s="19">
        <v>1</v>
      </c>
      <c r="H45" s="45"/>
      <c r="I45" s="33"/>
      <c r="J45" s="37"/>
    </row>
    <row r="46" ht="118" customHeight="1" spans="1:10">
      <c r="A46" s="49"/>
      <c r="B46" s="16" t="s">
        <v>450</v>
      </c>
      <c r="C46" s="16"/>
      <c r="D46" s="16"/>
      <c r="E46" s="42" t="s">
        <v>406</v>
      </c>
      <c r="F46" s="16" t="s">
        <v>37</v>
      </c>
      <c r="G46" s="19">
        <v>1</v>
      </c>
      <c r="H46" s="45"/>
      <c r="I46" s="33"/>
      <c r="J46" s="37"/>
    </row>
    <row r="47" ht="36" spans="1:10">
      <c r="A47" s="47">
        <v>2</v>
      </c>
      <c r="B47" s="10" t="s">
        <v>395</v>
      </c>
      <c r="C47" s="10" t="s">
        <v>396</v>
      </c>
      <c r="D47" s="10" t="s">
        <v>397</v>
      </c>
      <c r="E47" s="12" t="s">
        <v>398</v>
      </c>
      <c r="F47" s="10" t="s">
        <v>221</v>
      </c>
      <c r="G47" s="13">
        <v>1</v>
      </c>
      <c r="H47" s="44"/>
      <c r="I47" s="33"/>
      <c r="J47" s="34" t="s">
        <v>399</v>
      </c>
    </row>
    <row r="48" ht="24" spans="1:10">
      <c r="A48" s="48"/>
      <c r="B48" s="16" t="s">
        <v>400</v>
      </c>
      <c r="C48" s="16" t="s">
        <v>401</v>
      </c>
      <c r="D48" s="16" t="s">
        <v>402</v>
      </c>
      <c r="E48" s="18" t="s">
        <v>403</v>
      </c>
      <c r="F48" s="16" t="s">
        <v>404</v>
      </c>
      <c r="G48" s="19">
        <v>1</v>
      </c>
      <c r="H48" s="45"/>
      <c r="I48" s="33"/>
      <c r="J48" s="37"/>
    </row>
    <row r="49" ht="89" customHeight="1" spans="1:10">
      <c r="A49" s="48"/>
      <c r="B49" s="16" t="s">
        <v>450</v>
      </c>
      <c r="C49" s="16"/>
      <c r="D49" s="16"/>
      <c r="E49" s="42" t="s">
        <v>406</v>
      </c>
      <c r="F49" s="16" t="s">
        <v>37</v>
      </c>
      <c r="G49" s="19">
        <v>1</v>
      </c>
      <c r="H49" s="45"/>
      <c r="I49" s="33"/>
      <c r="J49" s="37"/>
    </row>
    <row r="50" ht="24" spans="1:10">
      <c r="A50" s="43">
        <v>3</v>
      </c>
      <c r="B50" s="16" t="s">
        <v>451</v>
      </c>
      <c r="C50" s="16" t="s">
        <v>401</v>
      </c>
      <c r="D50" s="16"/>
      <c r="E50" s="18" t="s">
        <v>452</v>
      </c>
      <c r="F50" s="16" t="s">
        <v>221</v>
      </c>
      <c r="G50" s="19">
        <v>1</v>
      </c>
      <c r="H50" s="45"/>
      <c r="I50" s="33"/>
      <c r="J50" s="37"/>
    </row>
    <row r="51" spans="1:10">
      <c r="A51" s="48">
        <v>4</v>
      </c>
      <c r="B51" s="16" t="s">
        <v>453</v>
      </c>
      <c r="C51" s="16"/>
      <c r="D51" s="16"/>
      <c r="E51" s="18" t="s">
        <v>454</v>
      </c>
      <c r="F51" s="16" t="s">
        <v>221</v>
      </c>
      <c r="G51" s="19">
        <v>1</v>
      </c>
      <c r="H51" s="45"/>
      <c r="I51" s="33"/>
      <c r="J51" s="37"/>
    </row>
    <row r="52" ht="55" customHeight="1" spans="1:10">
      <c r="A52" s="47">
        <v>5</v>
      </c>
      <c r="B52" s="16" t="s">
        <v>455</v>
      </c>
      <c r="C52" s="16" t="s">
        <v>396</v>
      </c>
      <c r="D52" s="16" t="s">
        <v>397</v>
      </c>
      <c r="E52" s="18" t="s">
        <v>456</v>
      </c>
      <c r="F52" s="16" t="s">
        <v>221</v>
      </c>
      <c r="G52" s="19">
        <v>1</v>
      </c>
      <c r="H52" s="45"/>
      <c r="I52" s="33"/>
      <c r="J52" s="37"/>
    </row>
    <row r="53" ht="36" spans="1:10">
      <c r="A53" s="48"/>
      <c r="B53" s="16" t="s">
        <v>457</v>
      </c>
      <c r="C53" s="16" t="s">
        <v>396</v>
      </c>
      <c r="D53" s="16" t="s">
        <v>397</v>
      </c>
      <c r="E53" s="18" t="s">
        <v>398</v>
      </c>
      <c r="F53" s="16" t="s">
        <v>221</v>
      </c>
      <c r="G53" s="19">
        <v>1</v>
      </c>
      <c r="H53" s="45"/>
      <c r="I53" s="33"/>
      <c r="J53" s="37"/>
    </row>
    <row r="54" ht="24" spans="1:10">
      <c r="A54" s="48"/>
      <c r="B54" s="16" t="s">
        <v>458</v>
      </c>
      <c r="C54" s="16" t="s">
        <v>401</v>
      </c>
      <c r="D54" s="16" t="s">
        <v>402</v>
      </c>
      <c r="E54" s="18" t="s">
        <v>459</v>
      </c>
      <c r="F54" s="16" t="s">
        <v>404</v>
      </c>
      <c r="G54" s="19">
        <v>1</v>
      </c>
      <c r="H54" s="45"/>
      <c r="I54" s="33"/>
      <c r="J54" s="37"/>
    </row>
    <row r="55" spans="1:10">
      <c r="A55" s="48"/>
      <c r="B55" s="16" t="s">
        <v>460</v>
      </c>
      <c r="C55" s="16"/>
      <c r="D55" s="16"/>
      <c r="E55" s="18" t="s">
        <v>461</v>
      </c>
      <c r="F55" s="16" t="s">
        <v>462</v>
      </c>
      <c r="G55" s="19">
        <v>120</v>
      </c>
      <c r="H55" s="45"/>
      <c r="I55" s="33"/>
      <c r="J55" s="37"/>
    </row>
    <row r="56" ht="94" customHeight="1" spans="1:10">
      <c r="A56" s="49"/>
      <c r="B56" s="16" t="s">
        <v>463</v>
      </c>
      <c r="C56" s="16" t="s">
        <v>439</v>
      </c>
      <c r="D56" s="16" t="s">
        <v>443</v>
      </c>
      <c r="E56" s="42" t="s">
        <v>406</v>
      </c>
      <c r="F56" s="16" t="s">
        <v>37</v>
      </c>
      <c r="G56" s="19">
        <v>1</v>
      </c>
      <c r="H56" s="45"/>
      <c r="I56" s="33"/>
      <c r="J56" s="37"/>
    </row>
    <row r="57" ht="24" spans="1:10">
      <c r="A57" s="47">
        <v>6</v>
      </c>
      <c r="B57" s="16" t="s">
        <v>464</v>
      </c>
      <c r="C57" s="16" t="s">
        <v>396</v>
      </c>
      <c r="D57" s="16" t="s">
        <v>397</v>
      </c>
      <c r="E57" s="18" t="s">
        <v>465</v>
      </c>
      <c r="F57" s="16" t="s">
        <v>221</v>
      </c>
      <c r="G57" s="19">
        <v>1</v>
      </c>
      <c r="H57" s="45"/>
      <c r="I57" s="33"/>
      <c r="J57" s="37"/>
    </row>
    <row r="58" ht="24" spans="1:10">
      <c r="A58" s="49"/>
      <c r="B58" s="22" t="s">
        <v>466</v>
      </c>
      <c r="C58" s="22" t="s">
        <v>443</v>
      </c>
      <c r="D58" s="22" t="s">
        <v>443</v>
      </c>
      <c r="E58" s="24" t="s">
        <v>467</v>
      </c>
      <c r="F58" s="22" t="s">
        <v>37</v>
      </c>
      <c r="G58" s="25">
        <v>1</v>
      </c>
      <c r="H58" s="51"/>
      <c r="I58" s="33"/>
      <c r="J58" s="52"/>
    </row>
    <row r="59" spans="1:10">
      <c r="A59" s="40" t="s">
        <v>468</v>
      </c>
      <c r="B59" s="40"/>
      <c r="C59" s="40"/>
      <c r="D59" s="40"/>
      <c r="E59" s="40"/>
      <c r="F59" s="40"/>
      <c r="G59" s="40"/>
      <c r="H59" s="40"/>
      <c r="I59" s="40"/>
      <c r="J59" s="41"/>
    </row>
    <row r="60" ht="39" customHeight="1" spans="1:10">
      <c r="A60" s="48">
        <v>1</v>
      </c>
      <c r="B60" s="10" t="s">
        <v>469</v>
      </c>
      <c r="C60" s="10" t="s">
        <v>396</v>
      </c>
      <c r="D60" s="10" t="s">
        <v>397</v>
      </c>
      <c r="E60" s="12" t="s">
        <v>470</v>
      </c>
      <c r="F60" s="10" t="s">
        <v>221</v>
      </c>
      <c r="G60" s="13">
        <v>1</v>
      </c>
      <c r="H60" s="44"/>
      <c r="I60" s="33"/>
      <c r="J60" s="34"/>
    </row>
    <row r="61" ht="24" spans="1:10">
      <c r="A61" s="48"/>
      <c r="B61" s="16" t="s">
        <v>471</v>
      </c>
      <c r="C61" s="16" t="s">
        <v>401</v>
      </c>
      <c r="D61" s="16" t="s">
        <v>402</v>
      </c>
      <c r="E61" s="18" t="s">
        <v>459</v>
      </c>
      <c r="F61" s="16" t="s">
        <v>404</v>
      </c>
      <c r="G61" s="19">
        <v>1</v>
      </c>
      <c r="H61" s="45"/>
      <c r="I61" s="33"/>
      <c r="J61" s="37"/>
    </row>
    <row r="62" ht="104" customHeight="1" spans="1:10">
      <c r="A62" s="48"/>
      <c r="B62" s="16" t="s">
        <v>420</v>
      </c>
      <c r="C62" s="16" t="s">
        <v>396</v>
      </c>
      <c r="D62" s="16" t="s">
        <v>421</v>
      </c>
      <c r="E62" s="18" t="s">
        <v>472</v>
      </c>
      <c r="F62" s="16" t="s">
        <v>221</v>
      </c>
      <c r="G62" s="19">
        <v>1</v>
      </c>
      <c r="H62" s="45"/>
      <c r="I62" s="33"/>
      <c r="J62" s="37"/>
    </row>
    <row r="63" ht="217" customHeight="1" spans="1:10">
      <c r="A63" s="48"/>
      <c r="B63" s="16" t="s">
        <v>473</v>
      </c>
      <c r="C63" s="16" t="s">
        <v>390</v>
      </c>
      <c r="D63" s="16" t="s">
        <v>474</v>
      </c>
      <c r="E63" s="18" t="s">
        <v>475</v>
      </c>
      <c r="F63" s="16" t="s">
        <v>221</v>
      </c>
      <c r="G63" s="19">
        <v>1</v>
      </c>
      <c r="H63" s="45"/>
      <c r="I63" s="33"/>
      <c r="J63" s="37"/>
    </row>
    <row r="64" ht="97" customHeight="1" spans="1:10">
      <c r="A64" s="49"/>
      <c r="B64" s="16" t="s">
        <v>476</v>
      </c>
      <c r="C64" s="16" t="s">
        <v>443</v>
      </c>
      <c r="D64" s="16" t="s">
        <v>443</v>
      </c>
      <c r="E64" s="42" t="s">
        <v>406</v>
      </c>
      <c r="F64" s="16" t="s">
        <v>37</v>
      </c>
      <c r="G64" s="19">
        <v>1</v>
      </c>
      <c r="H64" s="45"/>
      <c r="I64" s="33"/>
      <c r="J64" s="37"/>
    </row>
    <row r="65" ht="250" customHeight="1" spans="1:10">
      <c r="A65" s="43">
        <v>2</v>
      </c>
      <c r="B65" s="16" t="s">
        <v>477</v>
      </c>
      <c r="C65" s="16" t="s">
        <v>478</v>
      </c>
      <c r="D65" s="16" t="s">
        <v>477</v>
      </c>
      <c r="E65" s="18" t="s">
        <v>479</v>
      </c>
      <c r="F65" s="16" t="s">
        <v>221</v>
      </c>
      <c r="G65" s="19">
        <v>1</v>
      </c>
      <c r="H65" s="45"/>
      <c r="I65" s="33"/>
      <c r="J65" s="37"/>
    </row>
    <row r="66" spans="1:10">
      <c r="A66" s="43"/>
      <c r="B66" s="16" t="s">
        <v>480</v>
      </c>
      <c r="C66" s="16" t="s">
        <v>390</v>
      </c>
      <c r="D66" s="16" t="s">
        <v>402</v>
      </c>
      <c r="E66" s="18" t="s">
        <v>481</v>
      </c>
      <c r="F66" s="16" t="s">
        <v>404</v>
      </c>
      <c r="G66" s="19">
        <v>1</v>
      </c>
      <c r="H66" s="45"/>
      <c r="I66" s="33"/>
      <c r="J66" s="37"/>
    </row>
    <row r="67" spans="1:10">
      <c r="A67" s="43"/>
      <c r="B67" s="16" t="s">
        <v>482</v>
      </c>
      <c r="C67" s="16"/>
      <c r="D67" s="16"/>
      <c r="E67" s="18" t="s">
        <v>483</v>
      </c>
      <c r="F67" s="16" t="s">
        <v>462</v>
      </c>
      <c r="G67" s="19">
        <v>120</v>
      </c>
      <c r="H67" s="45"/>
      <c r="I67" s="33"/>
      <c r="J67" s="37"/>
    </row>
    <row r="68" ht="40" customHeight="1" spans="1:10">
      <c r="A68" s="43">
        <v>3</v>
      </c>
      <c r="B68" s="16" t="s">
        <v>484</v>
      </c>
      <c r="C68" s="16" t="s">
        <v>396</v>
      </c>
      <c r="D68" s="16" t="s">
        <v>397</v>
      </c>
      <c r="E68" s="18" t="s">
        <v>485</v>
      </c>
      <c r="F68" s="16" t="s">
        <v>221</v>
      </c>
      <c r="G68" s="19">
        <v>1</v>
      </c>
      <c r="H68" s="45"/>
      <c r="I68" s="33"/>
      <c r="J68" s="37"/>
    </row>
    <row r="69" ht="112" customHeight="1" spans="1:10">
      <c r="A69" s="43"/>
      <c r="B69" s="16" t="s">
        <v>486</v>
      </c>
      <c r="C69" s="16"/>
      <c r="D69" s="16"/>
      <c r="E69" s="42" t="s">
        <v>406</v>
      </c>
      <c r="F69" s="16" t="s">
        <v>37</v>
      </c>
      <c r="G69" s="19">
        <v>1</v>
      </c>
      <c r="H69" s="45"/>
      <c r="I69" s="33"/>
      <c r="J69" s="37"/>
    </row>
    <row r="70" ht="30" customHeight="1" spans="1:10">
      <c r="A70" s="43">
        <v>4</v>
      </c>
      <c r="B70" s="16" t="s">
        <v>487</v>
      </c>
      <c r="C70" s="16" t="s">
        <v>396</v>
      </c>
      <c r="D70" s="16" t="s">
        <v>397</v>
      </c>
      <c r="E70" s="18" t="s">
        <v>470</v>
      </c>
      <c r="F70" s="16" t="s">
        <v>221</v>
      </c>
      <c r="G70" s="19">
        <v>1</v>
      </c>
      <c r="H70" s="45"/>
      <c r="I70" s="33"/>
      <c r="J70" s="37"/>
    </row>
    <row r="71" ht="24" spans="1:10">
      <c r="A71" s="43"/>
      <c r="B71" s="16" t="s">
        <v>488</v>
      </c>
      <c r="C71" s="16" t="s">
        <v>401</v>
      </c>
      <c r="D71" s="16" t="s">
        <v>402</v>
      </c>
      <c r="E71" s="18" t="s">
        <v>459</v>
      </c>
      <c r="F71" s="16" t="s">
        <v>404</v>
      </c>
      <c r="G71" s="19">
        <v>1</v>
      </c>
      <c r="H71" s="45"/>
      <c r="I71" s="33"/>
      <c r="J71" s="37"/>
    </row>
    <row r="72" ht="24" spans="1:10">
      <c r="A72" s="43"/>
      <c r="B72" s="16" t="s">
        <v>489</v>
      </c>
      <c r="C72" s="16"/>
      <c r="D72" s="16"/>
      <c r="E72" s="18"/>
      <c r="F72" s="16" t="s">
        <v>24</v>
      </c>
      <c r="G72" s="19">
        <v>1</v>
      </c>
      <c r="H72" s="45"/>
      <c r="I72" s="33"/>
      <c r="J72" s="37"/>
    </row>
    <row r="73" ht="102" customHeight="1" spans="1:10">
      <c r="A73" s="43"/>
      <c r="B73" s="16" t="s">
        <v>490</v>
      </c>
      <c r="C73" s="16" t="s">
        <v>443</v>
      </c>
      <c r="D73" s="16" t="s">
        <v>443</v>
      </c>
      <c r="E73" s="42" t="s">
        <v>406</v>
      </c>
      <c r="F73" s="16" t="s">
        <v>37</v>
      </c>
      <c r="G73" s="19">
        <v>1</v>
      </c>
      <c r="H73" s="36"/>
      <c r="I73" s="33"/>
      <c r="J73" s="37"/>
    </row>
    <row r="74" ht="24" spans="1:10">
      <c r="A74" s="43">
        <v>5</v>
      </c>
      <c r="B74" s="16" t="s">
        <v>491</v>
      </c>
      <c r="C74" s="16" t="s">
        <v>401</v>
      </c>
      <c r="D74" s="16"/>
      <c r="E74" s="18"/>
      <c r="F74" s="16" t="s">
        <v>37</v>
      </c>
      <c r="G74" s="19">
        <v>2</v>
      </c>
      <c r="H74" s="45"/>
      <c r="I74" s="33"/>
      <c r="J74" s="37"/>
    </row>
    <row r="75" ht="24" spans="1:10">
      <c r="A75" s="43"/>
      <c r="B75" s="16" t="s">
        <v>492</v>
      </c>
      <c r="C75" s="16" t="s">
        <v>443</v>
      </c>
      <c r="D75" s="16"/>
      <c r="E75" s="18"/>
      <c r="F75" s="16" t="s">
        <v>37</v>
      </c>
      <c r="G75" s="19">
        <v>1</v>
      </c>
      <c r="H75" s="45"/>
      <c r="I75" s="33"/>
      <c r="J75" s="37"/>
    </row>
    <row r="76" ht="111" customHeight="1" spans="1:10">
      <c r="A76" s="43"/>
      <c r="B76" s="16" t="s">
        <v>420</v>
      </c>
      <c r="C76" s="16" t="s">
        <v>396</v>
      </c>
      <c r="D76" s="16" t="s">
        <v>421</v>
      </c>
      <c r="E76" s="18" t="s">
        <v>472</v>
      </c>
      <c r="F76" s="16" t="s">
        <v>221</v>
      </c>
      <c r="G76" s="19">
        <v>2</v>
      </c>
      <c r="H76" s="45"/>
      <c r="I76" s="33"/>
      <c r="J76" s="37"/>
    </row>
    <row r="77" ht="24" spans="1:10">
      <c r="A77" s="53">
        <v>6</v>
      </c>
      <c r="B77" s="16" t="s">
        <v>493</v>
      </c>
      <c r="C77" s="16" t="s">
        <v>396</v>
      </c>
      <c r="D77" s="16" t="s">
        <v>397</v>
      </c>
      <c r="E77" s="18" t="s">
        <v>494</v>
      </c>
      <c r="F77" s="16" t="s">
        <v>221</v>
      </c>
      <c r="G77" s="19">
        <v>2</v>
      </c>
      <c r="H77" s="36"/>
      <c r="I77" s="33"/>
      <c r="J77" s="37"/>
    </row>
    <row r="78" ht="102" customHeight="1" spans="1:10">
      <c r="A78" s="54"/>
      <c r="B78" s="16" t="s">
        <v>495</v>
      </c>
      <c r="C78" s="16"/>
      <c r="D78" s="16"/>
      <c r="E78" s="42" t="s">
        <v>406</v>
      </c>
      <c r="F78" s="16" t="s">
        <v>37</v>
      </c>
      <c r="G78" s="19">
        <v>1</v>
      </c>
      <c r="H78" s="36"/>
      <c r="I78" s="33"/>
      <c r="J78" s="37"/>
    </row>
    <row r="79" ht="48" spans="1:10">
      <c r="A79" s="55">
        <v>7</v>
      </c>
      <c r="B79" s="16" t="s">
        <v>496</v>
      </c>
      <c r="C79" s="16" t="s">
        <v>396</v>
      </c>
      <c r="D79" s="16" t="s">
        <v>397</v>
      </c>
      <c r="E79" s="18" t="s">
        <v>497</v>
      </c>
      <c r="F79" s="16" t="s">
        <v>221</v>
      </c>
      <c r="G79" s="19">
        <v>1</v>
      </c>
      <c r="H79" s="36"/>
      <c r="I79" s="33"/>
      <c r="J79" s="37"/>
    </row>
    <row r="80" ht="24" spans="1:10">
      <c r="A80" s="55"/>
      <c r="B80" s="16" t="s">
        <v>498</v>
      </c>
      <c r="C80" s="16" t="s">
        <v>390</v>
      </c>
      <c r="D80" s="16" t="s">
        <v>499</v>
      </c>
      <c r="E80" s="18" t="s">
        <v>500</v>
      </c>
      <c r="F80" s="16" t="s">
        <v>37</v>
      </c>
      <c r="G80" s="19">
        <v>1</v>
      </c>
      <c r="H80" s="36"/>
      <c r="I80" s="33"/>
      <c r="J80" s="37"/>
    </row>
    <row r="81" spans="3:10">
      <c r="C81" s="56" t="s">
        <v>375</v>
      </c>
      <c r="D81" s="56"/>
      <c r="E81" s="56"/>
      <c r="F81" s="56"/>
      <c r="G81" s="57"/>
      <c r="H81" s="57"/>
      <c r="I81" s="57"/>
      <c r="J81" s="57"/>
    </row>
  </sheetData>
  <mergeCells count="31">
    <mergeCell ref="A1:J1"/>
    <mergeCell ref="A3:J3"/>
    <mergeCell ref="B10:F10"/>
    <mergeCell ref="G10:J10"/>
    <mergeCell ref="A11:J11"/>
    <mergeCell ref="B18:F18"/>
    <mergeCell ref="G18:J18"/>
    <mergeCell ref="A19:J19"/>
    <mergeCell ref="A20:J20"/>
    <mergeCell ref="A24:J24"/>
    <mergeCell ref="A43:J43"/>
    <mergeCell ref="A59:J59"/>
    <mergeCell ref="C81:F81"/>
    <mergeCell ref="G81:J81"/>
    <mergeCell ref="A21:A23"/>
    <mergeCell ref="A25:A26"/>
    <mergeCell ref="A27:A29"/>
    <mergeCell ref="A30:A32"/>
    <mergeCell ref="A33:A38"/>
    <mergeCell ref="A39:A42"/>
    <mergeCell ref="A44:A46"/>
    <mergeCell ref="A47:A49"/>
    <mergeCell ref="A52:A56"/>
    <mergeCell ref="A57:A58"/>
    <mergeCell ref="A60:A64"/>
    <mergeCell ref="A65:A67"/>
    <mergeCell ref="A68:A69"/>
    <mergeCell ref="A70:A73"/>
    <mergeCell ref="A74:A76"/>
    <mergeCell ref="A77:A78"/>
    <mergeCell ref="A79:A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1-3F（装饰、布展报价清单）</vt:lpstr>
      <vt:lpstr>1-3F（软件、硬件报价清单）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我的昊 不是这个浩啊</cp:lastModifiedBy>
  <dcterms:created xsi:type="dcterms:W3CDTF">2026-02-25T01:59:00Z</dcterms:created>
  <dcterms:modified xsi:type="dcterms:W3CDTF">2026-07-16T08:31:49Z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E06676E13C0A4B0AB8604BE76BF87057_13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